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1357\2016\"/>
    </mc:Choice>
  </mc:AlternateContent>
  <bookViews>
    <workbookView xWindow="240" yWindow="90" windowWidth="9135" windowHeight="4935" tabRatio="736" activeTab="3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Y21" i="4677" l="1"/>
  <c r="X21" i="4677"/>
  <c r="W21" i="4677"/>
  <c r="V21" i="4677"/>
  <c r="Y21" i="4678"/>
  <c r="X21" i="4678"/>
  <c r="W21" i="4678"/>
  <c r="V21" i="467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AO23" i="4688"/>
  <c r="CC20" i="4688" s="1"/>
  <c r="AM23" i="4688"/>
  <c r="CA20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L5" i="4677"/>
  <c r="D5" i="4677"/>
  <c r="E4" i="4677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L6" i="4681"/>
  <c r="D6" i="4681"/>
  <c r="E5" i="4681"/>
  <c r="J37" i="4689" l="1"/>
  <c r="J14" i="4689"/>
  <c r="T17" i="4681"/>
  <c r="J43" i="4689"/>
  <c r="AF28" i="4688" s="1"/>
  <c r="J40" i="4689"/>
  <c r="P28" i="4688" s="1"/>
  <c r="AN27" i="4688"/>
  <c r="CB19" i="4688" s="1"/>
  <c r="AL27" i="4688"/>
  <c r="BZ19" i="4688" s="1"/>
  <c r="AH23" i="4688"/>
  <c r="BV20" i="4688" s="1"/>
  <c r="AJ23" i="4688"/>
  <c r="BX20" i="4688" s="1"/>
  <c r="AL23" i="4688"/>
  <c r="BZ20" i="4688" s="1"/>
  <c r="AN23" i="4688"/>
  <c r="CB20" i="4688" s="1"/>
  <c r="J44" i="4689"/>
  <c r="J45" i="4689"/>
  <c r="J41" i="4689"/>
  <c r="J42" i="4689"/>
  <c r="J38" i="4689"/>
  <c r="D28" i="4688"/>
  <c r="J39" i="4689"/>
  <c r="AF24" i="4688"/>
  <c r="AO24" i="4688"/>
  <c r="J35" i="4689"/>
  <c r="U24" i="4688"/>
  <c r="P24" i="4688"/>
  <c r="Z24" i="4688"/>
  <c r="D24" i="4688"/>
  <c r="J24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7" i="4688"/>
  <c r="AO27" i="4688"/>
  <c r="CC19" i="4688" s="1"/>
  <c r="T27" i="4688"/>
  <c r="BI19" i="4688" s="1"/>
  <c r="V27" i="4688"/>
  <c r="BK19" i="4688" s="1"/>
  <c r="X27" i="4688"/>
  <c r="BM19" i="4688" s="1"/>
  <c r="Y27" i="4688"/>
  <c r="BN19" i="4688" s="1"/>
  <c r="E27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7" i="4688"/>
  <c r="BW19" i="4688" s="1"/>
  <c r="S27" i="4688"/>
  <c r="BH19" i="4688" s="1"/>
  <c r="R27" i="4688"/>
  <c r="BG19" i="4688" s="1"/>
  <c r="U27" i="4688"/>
  <c r="BJ19" i="4688" s="1"/>
  <c r="W27" i="4688"/>
  <c r="BL19" i="4688" s="1"/>
  <c r="Z27" i="4688"/>
  <c r="BO19" i="4688" s="1"/>
  <c r="AA27" i="4688"/>
  <c r="BP19" i="4688" s="1"/>
  <c r="AB27" i="4688"/>
  <c r="BQ19" i="4688" s="1"/>
  <c r="Q27" i="4688"/>
  <c r="BF19" i="4688" s="1"/>
  <c r="P27" i="4688"/>
  <c r="J27" i="4688"/>
  <c r="AZ19" i="4688" s="1"/>
  <c r="H27" i="4688"/>
  <c r="AX19" i="4688" s="1"/>
  <c r="F27" i="4688"/>
  <c r="AV19" i="4688" s="1"/>
  <c r="G27" i="4688"/>
  <c r="AW19" i="4688" s="1"/>
  <c r="K27" i="4688"/>
  <c r="BA19" i="4688" s="1"/>
  <c r="I27" i="4688"/>
  <c r="AY19" i="4688" s="1"/>
  <c r="AG23" i="4688"/>
  <c r="BU20" i="4688" s="1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BE20" i="4688" s="1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7" i="4688"/>
  <c r="BY19" i="4688" s="1"/>
  <c r="AM27" i="4688"/>
  <c r="CA19" i="4688" s="1"/>
  <c r="AJ27" i="4688"/>
  <c r="BX19" i="4688" s="1"/>
  <c r="AH27" i="4688"/>
  <c r="BV19" i="4688" s="1"/>
  <c r="AK23" i="4688"/>
  <c r="BY20" i="4688" s="1"/>
  <c r="AI23" i="4688"/>
  <c r="BW20" i="4688" s="1"/>
  <c r="J23" i="4688"/>
  <c r="AZ20" i="4688" s="1"/>
  <c r="E23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9" i="4688" l="1"/>
  <c r="AD29" i="4688"/>
  <c r="BE19" i="4688"/>
  <c r="M29" i="4688"/>
  <c r="AU19" i="4688"/>
  <c r="B29" i="4688"/>
  <c r="BU12" i="4688"/>
  <c r="AD16" i="4688"/>
  <c r="AU12" i="4688"/>
  <c r="B16" i="4688"/>
  <c r="BE12" i="4688"/>
  <c r="M16" i="4688"/>
  <c r="AM32" i="4688"/>
  <c r="CA21" i="4688" s="1"/>
  <c r="AA32" i="4688"/>
  <c r="BP21" i="4688" s="1"/>
  <c r="AI32" i="4688"/>
  <c r="BW21" i="4688" s="1"/>
  <c r="V32" i="4688"/>
  <c r="BK21" i="4688" s="1"/>
  <c r="U23" i="4678"/>
  <c r="V23" i="4678" s="1"/>
  <c r="AK32" i="4688"/>
  <c r="BY21" i="4688" s="1"/>
  <c r="AL32" i="4688"/>
  <c r="BZ21" i="4688" s="1"/>
  <c r="Z32" i="4688"/>
  <c r="BO21" i="4688" s="1"/>
  <c r="S32" i="4688"/>
  <c r="BH21" i="4688" s="1"/>
  <c r="W32" i="4688"/>
  <c r="BL21" i="4688" s="1"/>
  <c r="AO32" i="4688"/>
  <c r="CC21" i="4688" s="1"/>
  <c r="AJ32" i="4688"/>
  <c r="BX21" i="4688" s="1"/>
  <c r="I32" i="4688"/>
  <c r="AY21" i="4688" s="1"/>
  <c r="R32" i="4688"/>
  <c r="BG21" i="4688" s="1"/>
  <c r="AH32" i="4688"/>
  <c r="BV21" i="4688" s="1"/>
  <c r="H32" i="4688"/>
  <c r="AX21" i="4688" s="1"/>
  <c r="E32" i="4688"/>
  <c r="AU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V23" i="4677" s="1"/>
  <c r="N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9" i="4688" l="1"/>
  <c r="AK29" i="4688"/>
  <c r="AF29" i="4688"/>
  <c r="J29" i="4688"/>
  <c r="G29" i="4688"/>
  <c r="D29" i="4688"/>
  <c r="Z29" i="4688"/>
  <c r="U29" i="4688"/>
  <c r="P29" i="4688"/>
  <c r="AO16" i="4688"/>
  <c r="AK16" i="4688"/>
  <c r="AF16" i="4688"/>
  <c r="Z16" i="4688"/>
  <c r="U16" i="4688"/>
  <c r="P16" i="4688"/>
  <c r="J16" i="4688"/>
  <c r="G16" i="4688"/>
  <c r="D16" i="4688"/>
  <c r="X22" i="4677"/>
  <c r="Y22" i="4677"/>
  <c r="V22" i="4677"/>
  <c r="W22" i="4677"/>
  <c r="Y22" i="4678"/>
  <c r="X22" i="4678"/>
  <c r="W22" i="4678"/>
  <c r="V22" i="4678"/>
  <c r="N23" i="4681"/>
  <c r="U23" i="4681"/>
  <c r="G23" i="4681"/>
</calcChain>
</file>

<file path=xl/sharedStrings.xml><?xml version="1.0" encoding="utf-8"?>
<sst xmlns="http://schemas.openxmlformats.org/spreadsheetml/2006/main" count="537" uniqueCount="153">
  <si>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</si>
  <si>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</si>
  <si>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</si>
  <si>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</si>
  <si>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</si>
  <si>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</si>
  <si>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</si>
  <si>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</si>
  <si>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</si>
  <si>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</si>
  <si>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</si>
  <si>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</si>
  <si>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</si>
  <si>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</si>
  <si>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</si>
  <si>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</si>
  <si>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</si>
  <si>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</si>
  <si>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</si>
  <si>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</si>
  <si>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</si>
  <si>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</si>
  <si>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</si>
  <si>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</si>
  <si>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</si>
  <si>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</si>
  <si>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</si>
  <si>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</si>
  <si>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</si>
  <si>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</si>
  <si>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</si>
  <si>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</si>
  <si>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</si>
  <si>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</si>
  <si>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</si>
  <si>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</si>
  <si>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</si>
  <si>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</si>
  <si>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</si>
  <si>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</si>
  <si>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</si>
  <si>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</si>
  <si>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</si>
  <si>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</si>
  <si>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</si>
  <si>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</si>
  <si>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</si>
  <si>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</si>
  <si>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</si>
  <si>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</si>
  <si>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</si>
  <si>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</si>
  <si>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</si>
  <si>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</si>
  <si>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</si>
  <si>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</si>
  <si>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</si>
  <si>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</si>
  <si>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</si>
  <si>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</si>
  <si>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</si>
  <si>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</si>
  <si>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</si>
  <si>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</si>
  <si>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</si>
  <si>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</si>
  <si>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</si>
  <si>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</si>
  <si>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</si>
  <si>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</si>
  <si>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</si>
  <si>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</si>
  <si>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</si>
  <si>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</si>
  <si>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</si>
  <si>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</si>
  <si>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</si>
  <si>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</si>
  <si>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</si>
  <si>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</si>
  <si>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</si>
  <si>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</si>
  <si>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</si>
  <si>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</si>
  <si>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</si>
  <si>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</si>
  <si>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</si>
  <si>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</si>
  <si>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</si>
  <si>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</si>
  <si>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</si>
  <si>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</si>
  <si>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</si>
  <si>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</si>
  <si>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</si>
  <si>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</si>
  <si>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</si>
  <si>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</si>
  <si>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</si>
  <si>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</si>
  <si>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</si>
  <si>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</si>
  <si>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</si>
  <si>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</si>
  <si>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</si>
  <si>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</si>
  <si>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</si>
  <si>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</si>
  <si>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</si>
  <si>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</si>
  <si>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</si>
  <si>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</si>
  <si>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</si>
  <si>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</si>
  <si>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</si>
  <si>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</si>
  <si>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</si>
  <si>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</si>
  <si>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</si>
  <si>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</si>
  <si>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</si>
  <si>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</si>
  <si>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</si>
  <si>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</si>
  <si>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</si>
  <si>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</si>
  <si>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</si>
  <si>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</si>
  <si>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</si>
  <si>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</si>
  <si>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</si>
  <si>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</si>
  <si>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</si>
  <si>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</si>
  <si>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</si>
  <si>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</si>
  <si>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</si>
  <si>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</si>
  <si>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</si>
  <si>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</si>
  <si>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</si>
  <si>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</si>
  <si>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</si>
  <si>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</si>
  <si>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</si>
  <si>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</si>
  <si>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</si>
  <si>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</si>
  <si>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76 X CARRERA 47</t>
  </si>
  <si>
    <t>IVAN FONSECA</t>
  </si>
  <si>
    <t>JHONNYS NAVARRO</t>
  </si>
  <si>
    <t>JULIO VASQUEZ</t>
  </si>
  <si>
    <t xml:space="preserve">VOL MAX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</si>
</sst>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9" fontId="0" fillId="0" borderId="0" xfId="0" applyNumberFormat="1"/>
    <xf numFmtId="1" fontId="0" fillId="0" borderId="0" xfId="0" applyNumberForma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318</c:v>
                </c:pt>
                <c:pt idx="1">
                  <c:v>324.5</c:v>
                </c:pt>
                <c:pt idx="2">
                  <c:v>422.5</c:v>
                </c:pt>
                <c:pt idx="3">
                  <c:v>419.5</c:v>
                </c:pt>
                <c:pt idx="4">
                  <c:v>371</c:v>
                </c:pt>
                <c:pt idx="5">
                  <c:v>366</c:v>
                </c:pt>
                <c:pt idx="6">
                  <c:v>419.5</c:v>
                </c:pt>
                <c:pt idx="7">
                  <c:v>387</c:v>
                </c:pt>
                <c:pt idx="8">
                  <c:v>383</c:v>
                </c:pt>
                <c:pt idx="9">
                  <c:v>341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2063712"/>
        <c:axId val="182064104"/>
      </c:barChart>
      <c:catAx>
        <c:axId val="182063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2064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064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2063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1484.5</c:v>
                </c:pt>
                <c:pt idx="4">
                  <c:v>1537.5</c:v>
                </c:pt>
                <c:pt idx="5">
                  <c:v>1579</c:v>
                </c:pt>
                <c:pt idx="6">
                  <c:v>1576</c:v>
                </c:pt>
                <c:pt idx="7">
                  <c:v>1543.5</c:v>
                </c:pt>
                <c:pt idx="8">
                  <c:v>1555.5</c:v>
                </c:pt>
                <c:pt idx="9">
                  <c:v>1530.5</c:v>
                </c:pt>
                <c:pt idx="13">
                  <c:v>1203</c:v>
                </c:pt>
                <c:pt idx="14">
                  <c:v>1363</c:v>
                </c:pt>
                <c:pt idx="15">
                  <c:v>1410</c:v>
                </c:pt>
                <c:pt idx="16">
                  <c:v>1401.5</c:v>
                </c:pt>
                <c:pt idx="17">
                  <c:v>1332</c:v>
                </c:pt>
                <c:pt idx="18">
                  <c:v>1223</c:v>
                </c:pt>
                <c:pt idx="19">
                  <c:v>1228.5</c:v>
                </c:pt>
                <c:pt idx="20">
                  <c:v>1241</c:v>
                </c:pt>
                <c:pt idx="21">
                  <c:v>1289.5</c:v>
                </c:pt>
                <c:pt idx="22">
                  <c:v>1390</c:v>
                </c:pt>
                <c:pt idx="23">
                  <c:v>1426</c:v>
                </c:pt>
                <c:pt idx="24">
                  <c:v>1508.5</c:v>
                </c:pt>
                <c:pt idx="25">
                  <c:v>1558</c:v>
                </c:pt>
                <c:pt idx="29">
                  <c:v>1678</c:v>
                </c:pt>
                <c:pt idx="30">
                  <c:v>1640.5</c:v>
                </c:pt>
                <c:pt idx="31">
                  <c:v>1693.5</c:v>
                </c:pt>
                <c:pt idx="32">
                  <c:v>1733.5</c:v>
                </c:pt>
                <c:pt idx="33">
                  <c:v>1771.5</c:v>
                </c:pt>
                <c:pt idx="34">
                  <c:v>1754.5</c:v>
                </c:pt>
                <c:pt idx="35">
                  <c:v>1722.5</c:v>
                </c:pt>
                <c:pt idx="36">
                  <c:v>1672</c:v>
                </c:pt>
                <c:pt idx="37">
                  <c:v>1634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771</c:v>
                </c:pt>
                <c:pt idx="4">
                  <c:v>797</c:v>
                </c:pt>
                <c:pt idx="5">
                  <c:v>812</c:v>
                </c:pt>
                <c:pt idx="6">
                  <c:v>827</c:v>
                </c:pt>
                <c:pt idx="7">
                  <c:v>803.5</c:v>
                </c:pt>
                <c:pt idx="8">
                  <c:v>792.5</c:v>
                </c:pt>
                <c:pt idx="9">
                  <c:v>697.5</c:v>
                </c:pt>
                <c:pt idx="13">
                  <c:v>562</c:v>
                </c:pt>
                <c:pt idx="14">
                  <c:v>582.5</c:v>
                </c:pt>
                <c:pt idx="15">
                  <c:v>618</c:v>
                </c:pt>
                <c:pt idx="16">
                  <c:v>694</c:v>
                </c:pt>
                <c:pt idx="17">
                  <c:v>822.5</c:v>
                </c:pt>
                <c:pt idx="18">
                  <c:v>821</c:v>
                </c:pt>
                <c:pt idx="19">
                  <c:v>819.5</c:v>
                </c:pt>
                <c:pt idx="20">
                  <c:v>780.5</c:v>
                </c:pt>
                <c:pt idx="21">
                  <c:v>740</c:v>
                </c:pt>
                <c:pt idx="22">
                  <c:v>672</c:v>
                </c:pt>
                <c:pt idx="23">
                  <c:v>675</c:v>
                </c:pt>
                <c:pt idx="24">
                  <c:v>643.5</c:v>
                </c:pt>
                <c:pt idx="25">
                  <c:v>645.5</c:v>
                </c:pt>
                <c:pt idx="29">
                  <c:v>741.5</c:v>
                </c:pt>
                <c:pt idx="30">
                  <c:v>748.5</c:v>
                </c:pt>
                <c:pt idx="31">
                  <c:v>692.5</c:v>
                </c:pt>
                <c:pt idx="32">
                  <c:v>755</c:v>
                </c:pt>
                <c:pt idx="33">
                  <c:v>778</c:v>
                </c:pt>
                <c:pt idx="34">
                  <c:v>815.5</c:v>
                </c:pt>
                <c:pt idx="35">
                  <c:v>842.5</c:v>
                </c:pt>
                <c:pt idx="36">
                  <c:v>819</c:v>
                </c:pt>
                <c:pt idx="37">
                  <c:v>795.5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2255.5</c:v>
                </c:pt>
                <c:pt idx="4">
                  <c:v>2334.5</c:v>
                </c:pt>
                <c:pt idx="5">
                  <c:v>2391</c:v>
                </c:pt>
                <c:pt idx="6">
                  <c:v>2403</c:v>
                </c:pt>
                <c:pt idx="7">
                  <c:v>2347</c:v>
                </c:pt>
                <c:pt idx="8">
                  <c:v>2348</c:v>
                </c:pt>
                <c:pt idx="9">
                  <c:v>2228</c:v>
                </c:pt>
                <c:pt idx="13">
                  <c:v>1765</c:v>
                </c:pt>
                <c:pt idx="14">
                  <c:v>1945.5</c:v>
                </c:pt>
                <c:pt idx="15">
                  <c:v>2028</c:v>
                </c:pt>
                <c:pt idx="16">
                  <c:v>2095.5</c:v>
                </c:pt>
                <c:pt idx="17">
                  <c:v>2154.5</c:v>
                </c:pt>
                <c:pt idx="18">
                  <c:v>2044</c:v>
                </c:pt>
                <c:pt idx="19">
                  <c:v>2048</c:v>
                </c:pt>
                <c:pt idx="20">
                  <c:v>2021.5</c:v>
                </c:pt>
                <c:pt idx="21">
                  <c:v>2029.5</c:v>
                </c:pt>
                <c:pt idx="22">
                  <c:v>2062</c:v>
                </c:pt>
                <c:pt idx="23">
                  <c:v>2101</c:v>
                </c:pt>
                <c:pt idx="24">
                  <c:v>2152</c:v>
                </c:pt>
                <c:pt idx="25">
                  <c:v>2203.5</c:v>
                </c:pt>
                <c:pt idx="29">
                  <c:v>2419.5</c:v>
                </c:pt>
                <c:pt idx="30">
                  <c:v>2389</c:v>
                </c:pt>
                <c:pt idx="31">
                  <c:v>2386</c:v>
                </c:pt>
                <c:pt idx="32">
                  <c:v>2488.5</c:v>
                </c:pt>
                <c:pt idx="33">
                  <c:v>2549.5</c:v>
                </c:pt>
                <c:pt idx="34">
                  <c:v>2570</c:v>
                </c:pt>
                <c:pt idx="35">
                  <c:v>2565</c:v>
                </c:pt>
                <c:pt idx="36">
                  <c:v>2491</c:v>
                </c:pt>
                <c:pt idx="37">
                  <c:v>2429.5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337392"/>
        <c:axId val="185337000"/>
      </c:lineChart>
      <c:catAx>
        <c:axId val="18533739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5337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3370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533739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253</c:v>
                </c:pt>
                <c:pt idx="1">
                  <c:v>275.5</c:v>
                </c:pt>
                <c:pt idx="2">
                  <c:v>312</c:v>
                </c:pt>
                <c:pt idx="3">
                  <c:v>362.5</c:v>
                </c:pt>
                <c:pt idx="4">
                  <c:v>413</c:v>
                </c:pt>
                <c:pt idx="5">
                  <c:v>322.5</c:v>
                </c:pt>
                <c:pt idx="6">
                  <c:v>303.5</c:v>
                </c:pt>
                <c:pt idx="7">
                  <c:v>293</c:v>
                </c:pt>
                <c:pt idx="8">
                  <c:v>304</c:v>
                </c:pt>
                <c:pt idx="9">
                  <c:v>328</c:v>
                </c:pt>
                <c:pt idx="10">
                  <c:v>316</c:v>
                </c:pt>
                <c:pt idx="11">
                  <c:v>341.5</c:v>
                </c:pt>
                <c:pt idx="12">
                  <c:v>404.5</c:v>
                </c:pt>
                <c:pt idx="13">
                  <c:v>364</c:v>
                </c:pt>
                <c:pt idx="14">
                  <c:v>398.5</c:v>
                </c:pt>
                <c:pt idx="15">
                  <c:v>391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2064888"/>
        <c:axId val="184964120"/>
      </c:barChart>
      <c:catAx>
        <c:axId val="182064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4964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964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2064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461.5</c:v>
                </c:pt>
                <c:pt idx="1">
                  <c:v>408</c:v>
                </c:pt>
                <c:pt idx="2">
                  <c:v>406.5</c:v>
                </c:pt>
                <c:pt idx="3">
                  <c:v>402</c:v>
                </c:pt>
                <c:pt idx="4">
                  <c:v>424</c:v>
                </c:pt>
                <c:pt idx="5">
                  <c:v>461</c:v>
                </c:pt>
                <c:pt idx="6">
                  <c:v>446.5</c:v>
                </c:pt>
                <c:pt idx="7">
                  <c:v>440</c:v>
                </c:pt>
                <c:pt idx="8">
                  <c:v>407</c:v>
                </c:pt>
                <c:pt idx="9">
                  <c:v>429</c:v>
                </c:pt>
                <c:pt idx="10">
                  <c:v>396</c:v>
                </c:pt>
                <c:pt idx="11">
                  <c:v>402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4964904"/>
        <c:axId val="184965296"/>
      </c:barChart>
      <c:catAx>
        <c:axId val="184964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4965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965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4964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184.5</c:v>
                </c:pt>
                <c:pt idx="1">
                  <c:v>206</c:v>
                </c:pt>
                <c:pt idx="2">
                  <c:v>177.5</c:v>
                </c:pt>
                <c:pt idx="3">
                  <c:v>203</c:v>
                </c:pt>
                <c:pt idx="4">
                  <c:v>210.5</c:v>
                </c:pt>
                <c:pt idx="5">
                  <c:v>221</c:v>
                </c:pt>
                <c:pt idx="6">
                  <c:v>192.5</c:v>
                </c:pt>
                <c:pt idx="7">
                  <c:v>179.5</c:v>
                </c:pt>
                <c:pt idx="8">
                  <c:v>199.5</c:v>
                </c:pt>
                <c:pt idx="9">
                  <c:v>126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4966080"/>
        <c:axId val="184966472"/>
      </c:barChart>
      <c:catAx>
        <c:axId val="184966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4966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966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4966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183</c:v>
                </c:pt>
                <c:pt idx="1">
                  <c:v>207</c:v>
                </c:pt>
                <c:pt idx="2">
                  <c:v>165.5</c:v>
                </c:pt>
                <c:pt idx="3">
                  <c:v>186</c:v>
                </c:pt>
                <c:pt idx="4">
                  <c:v>190</c:v>
                </c:pt>
                <c:pt idx="5">
                  <c:v>151</c:v>
                </c:pt>
                <c:pt idx="6">
                  <c:v>228</c:v>
                </c:pt>
                <c:pt idx="7">
                  <c:v>209</c:v>
                </c:pt>
                <c:pt idx="8">
                  <c:v>227.5</c:v>
                </c:pt>
                <c:pt idx="9">
                  <c:v>178</c:v>
                </c:pt>
                <c:pt idx="10">
                  <c:v>204.5</c:v>
                </c:pt>
                <c:pt idx="11">
                  <c:v>185.5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337784"/>
        <c:axId val="185338176"/>
      </c:barChart>
      <c:catAx>
        <c:axId val="185337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33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338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337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180</c:v>
                </c:pt>
                <c:pt idx="1">
                  <c:v>148.5</c:v>
                </c:pt>
                <c:pt idx="2">
                  <c:v>143</c:v>
                </c:pt>
                <c:pt idx="3">
                  <c:v>90.5</c:v>
                </c:pt>
                <c:pt idx="4">
                  <c:v>200.5</c:v>
                </c:pt>
                <c:pt idx="5">
                  <c:v>184</c:v>
                </c:pt>
                <c:pt idx="6">
                  <c:v>219</c:v>
                </c:pt>
                <c:pt idx="7">
                  <c:v>219</c:v>
                </c:pt>
                <c:pt idx="8">
                  <c:v>199</c:v>
                </c:pt>
                <c:pt idx="9">
                  <c:v>182.5</c:v>
                </c:pt>
                <c:pt idx="10">
                  <c:v>180</c:v>
                </c:pt>
                <c:pt idx="11">
                  <c:v>178.5</c:v>
                </c:pt>
                <c:pt idx="12">
                  <c:v>131</c:v>
                </c:pt>
                <c:pt idx="13">
                  <c:v>185.5</c:v>
                </c:pt>
                <c:pt idx="14">
                  <c:v>148.5</c:v>
                </c:pt>
                <c:pt idx="15">
                  <c:v>180.5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338960"/>
        <c:axId val="185339352"/>
      </c:barChart>
      <c:catAx>
        <c:axId val="185338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339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339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338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502.5</c:v>
                </c:pt>
                <c:pt idx="1">
                  <c:v>530.5</c:v>
                </c:pt>
                <c:pt idx="2">
                  <c:v>600</c:v>
                </c:pt>
                <c:pt idx="3">
                  <c:v>622.5</c:v>
                </c:pt>
                <c:pt idx="4">
                  <c:v>581.5</c:v>
                </c:pt>
                <c:pt idx="5">
                  <c:v>587</c:v>
                </c:pt>
                <c:pt idx="6">
                  <c:v>612</c:v>
                </c:pt>
                <c:pt idx="7">
                  <c:v>566.5</c:v>
                </c:pt>
                <c:pt idx="8">
                  <c:v>582.5</c:v>
                </c:pt>
                <c:pt idx="9">
                  <c:v>467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340136"/>
        <c:axId val="185456248"/>
      </c:barChart>
      <c:catAx>
        <c:axId val="185340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456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456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340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644.5</c:v>
                </c:pt>
                <c:pt idx="1">
                  <c:v>615</c:v>
                </c:pt>
                <c:pt idx="2">
                  <c:v>572</c:v>
                </c:pt>
                <c:pt idx="3">
                  <c:v>588</c:v>
                </c:pt>
                <c:pt idx="4">
                  <c:v>614</c:v>
                </c:pt>
                <c:pt idx="5">
                  <c:v>612</c:v>
                </c:pt>
                <c:pt idx="6">
                  <c:v>674.5</c:v>
                </c:pt>
                <c:pt idx="7">
                  <c:v>649</c:v>
                </c:pt>
                <c:pt idx="8">
                  <c:v>634.5</c:v>
                </c:pt>
                <c:pt idx="9">
                  <c:v>607</c:v>
                </c:pt>
                <c:pt idx="10">
                  <c:v>600.5</c:v>
                </c:pt>
                <c:pt idx="11">
                  <c:v>587.5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457032"/>
        <c:axId val="185457424"/>
      </c:barChart>
      <c:catAx>
        <c:axId val="185457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457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457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457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433</c:v>
                </c:pt>
                <c:pt idx="1">
                  <c:v>424</c:v>
                </c:pt>
                <c:pt idx="2">
                  <c:v>455</c:v>
                </c:pt>
                <c:pt idx="3">
                  <c:v>453</c:v>
                </c:pt>
                <c:pt idx="4">
                  <c:v>613.5</c:v>
                </c:pt>
                <c:pt idx="5">
                  <c:v>506.5</c:v>
                </c:pt>
                <c:pt idx="6">
                  <c:v>522.5</c:v>
                </c:pt>
                <c:pt idx="7">
                  <c:v>512</c:v>
                </c:pt>
                <c:pt idx="8">
                  <c:v>503</c:v>
                </c:pt>
                <c:pt idx="9">
                  <c:v>510.5</c:v>
                </c:pt>
                <c:pt idx="10">
                  <c:v>496</c:v>
                </c:pt>
                <c:pt idx="11">
                  <c:v>520</c:v>
                </c:pt>
                <c:pt idx="12">
                  <c:v>535.5</c:v>
                </c:pt>
                <c:pt idx="13">
                  <c:v>549.5</c:v>
                </c:pt>
                <c:pt idx="14">
                  <c:v>547</c:v>
                </c:pt>
                <c:pt idx="15">
                  <c:v>571.5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458208"/>
        <c:axId val="185458600"/>
      </c:barChart>
      <c:catAx>
        <c:axId val="185458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458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458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458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0"/>
          <a:ext cx="228160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Y15" sqref="Y15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0" t="s">
        <v>38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7" t="s">
        <v>54</v>
      </c>
      <c r="B4" s="147"/>
      <c r="C4" s="147"/>
      <c r="D4" s="26"/>
      <c r="E4" s="152" t="s">
        <v>60</v>
      </c>
      <c r="F4" s="152"/>
      <c r="G4" s="152"/>
      <c r="H4" s="15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8" t="s">
        <v>56</v>
      </c>
      <c r="B5" s="148"/>
      <c r="C5" s="148"/>
      <c r="D5" s="152" t="s">
        <v>148</v>
      </c>
      <c r="E5" s="152"/>
      <c r="F5" s="152"/>
      <c r="G5" s="152"/>
      <c r="H5" s="152"/>
      <c r="I5" s="148" t="s">
        <v>53</v>
      </c>
      <c r="J5" s="148"/>
      <c r="K5" s="148"/>
      <c r="L5" s="153"/>
      <c r="M5" s="153"/>
      <c r="N5" s="153"/>
      <c r="O5" s="12"/>
      <c r="P5" s="148" t="s">
        <v>57</v>
      </c>
      <c r="Q5" s="148"/>
      <c r="R5" s="148"/>
      <c r="S5" s="151" t="s">
        <v>62</v>
      </c>
      <c r="T5" s="151"/>
      <c r="U5" s="151"/>
    </row>
    <row r="6" spans="1:28" ht="12.75" customHeight="1" x14ac:dyDescent="0.2">
      <c r="A6" s="148" t="s">
        <v>55</v>
      </c>
      <c r="B6" s="148"/>
      <c r="C6" s="148"/>
      <c r="D6" s="149" t="s">
        <v>149</v>
      </c>
      <c r="E6" s="149"/>
      <c r="F6" s="149"/>
      <c r="G6" s="149"/>
      <c r="H6" s="149"/>
      <c r="I6" s="148" t="s">
        <v>59</v>
      </c>
      <c r="J6" s="148"/>
      <c r="K6" s="148"/>
      <c r="L6" s="154">
        <v>3</v>
      </c>
      <c r="M6" s="154"/>
      <c r="N6" s="154"/>
      <c r="O6" s="42"/>
      <c r="P6" s="148" t="s">
        <v>58</v>
      </c>
      <c r="Q6" s="148"/>
      <c r="R6" s="148"/>
      <c r="S6" s="161">
        <v>42485</v>
      </c>
      <c r="T6" s="161"/>
      <c r="U6" s="161"/>
    </row>
    <row r="7" spans="1:28" ht="7.5" customHeight="1" x14ac:dyDescent="0.2">
      <c r="A7" s="13"/>
      <c r="B7" s="11"/>
      <c r="C7" s="11"/>
      <c r="D7" s="11"/>
      <c r="E7" s="160"/>
      <c r="F7" s="160"/>
      <c r="G7" s="160"/>
      <c r="H7" s="160"/>
      <c r="I7" s="160"/>
      <c r="J7" s="160"/>
      <c r="K7" s="16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5" t="s">
        <v>36</v>
      </c>
      <c r="B8" s="157" t="s">
        <v>34</v>
      </c>
      <c r="C8" s="158"/>
      <c r="D8" s="158"/>
      <c r="E8" s="159"/>
      <c r="F8" s="155" t="s">
        <v>35</v>
      </c>
      <c r="G8" s="155" t="s">
        <v>37</v>
      </c>
      <c r="H8" s="155" t="s">
        <v>36</v>
      </c>
      <c r="I8" s="157" t="s">
        <v>34</v>
      </c>
      <c r="J8" s="158"/>
      <c r="K8" s="158"/>
      <c r="L8" s="159"/>
      <c r="M8" s="155" t="s">
        <v>35</v>
      </c>
      <c r="N8" s="155" t="s">
        <v>37</v>
      </c>
      <c r="O8" s="155" t="s">
        <v>36</v>
      </c>
      <c r="P8" s="157" t="s">
        <v>34</v>
      </c>
      <c r="Q8" s="158"/>
      <c r="R8" s="158"/>
      <c r="S8" s="159"/>
      <c r="T8" s="155" t="s">
        <v>35</v>
      </c>
      <c r="U8" s="155" t="s">
        <v>37</v>
      </c>
    </row>
    <row r="9" spans="1:28" ht="12" customHeight="1" x14ac:dyDescent="0.2">
      <c r="A9" s="156"/>
      <c r="B9" s="15" t="s">
        <v>52</v>
      </c>
      <c r="C9" s="15" t="s">
        <v>0</v>
      </c>
      <c r="D9" s="15" t="s">
        <v>2</v>
      </c>
      <c r="E9" s="16" t="s">
        <v>3</v>
      </c>
      <c r="F9" s="156"/>
      <c r="G9" s="156"/>
      <c r="H9" s="156"/>
      <c r="I9" s="17" t="s">
        <v>52</v>
      </c>
      <c r="J9" s="17" t="s">
        <v>0</v>
      </c>
      <c r="K9" s="15" t="s">
        <v>2</v>
      </c>
      <c r="L9" s="16" t="s">
        <v>3</v>
      </c>
      <c r="M9" s="156"/>
      <c r="N9" s="156"/>
      <c r="O9" s="156"/>
      <c r="P9" s="17" t="s">
        <v>52</v>
      </c>
      <c r="Q9" s="17" t="s">
        <v>0</v>
      </c>
      <c r="R9" s="15" t="s">
        <v>2</v>
      </c>
      <c r="S9" s="16" t="s">
        <v>3</v>
      </c>
      <c r="T9" s="156"/>
      <c r="U9" s="156"/>
    </row>
    <row r="10" spans="1:28" ht="24" customHeight="1" x14ac:dyDescent="0.2">
      <c r="A10" s="18" t="s">
        <v>11</v>
      </c>
      <c r="B10" s="46">
        <v>69</v>
      </c>
      <c r="C10" s="46">
        <v>261</v>
      </c>
      <c r="D10" s="46">
        <v>10</v>
      </c>
      <c r="E10" s="46">
        <v>1</v>
      </c>
      <c r="F10" s="6">
        <f t="shared" ref="F10:F22" si="0">B10*0.5+C10*1+D10*2+E10*2.5</f>
        <v>318</v>
      </c>
      <c r="G10" s="2"/>
      <c r="H10" s="19" t="s">
        <v>4</v>
      </c>
      <c r="I10" s="46">
        <v>84</v>
      </c>
      <c r="J10" s="46">
        <v>272</v>
      </c>
      <c r="K10" s="46">
        <v>13</v>
      </c>
      <c r="L10" s="46">
        <v>9</v>
      </c>
      <c r="M10" s="6">
        <f t="shared" ref="M10:M22" si="1">I10*0.5+J10*1+K10*2+L10*2.5</f>
        <v>362.5</v>
      </c>
      <c r="N10" s="9">
        <f>F20+F21+F22+M10</f>
        <v>1203</v>
      </c>
      <c r="O10" s="19" t="s">
        <v>43</v>
      </c>
      <c r="P10" s="46">
        <v>122</v>
      </c>
      <c r="Q10" s="46">
        <v>326</v>
      </c>
      <c r="R10" s="46">
        <v>21</v>
      </c>
      <c r="S10" s="46">
        <v>13</v>
      </c>
      <c r="T10" s="6">
        <f t="shared" ref="T10:T21" si="2">P10*0.5+Q10*1+R10*2+S10*2.5</f>
        <v>461.5</v>
      </c>
      <c r="U10" s="10"/>
      <c r="AB10" s="1"/>
    </row>
    <row r="11" spans="1:28" ht="24" customHeight="1" x14ac:dyDescent="0.2">
      <c r="A11" s="18" t="s">
        <v>14</v>
      </c>
      <c r="B11" s="46">
        <v>71</v>
      </c>
      <c r="C11" s="46">
        <v>267</v>
      </c>
      <c r="D11" s="46">
        <v>11</v>
      </c>
      <c r="E11" s="46">
        <v>0</v>
      </c>
      <c r="F11" s="6">
        <f t="shared" si="0"/>
        <v>324.5</v>
      </c>
      <c r="G11" s="2"/>
      <c r="H11" s="19" t="s">
        <v>5</v>
      </c>
      <c r="I11" s="46">
        <v>61</v>
      </c>
      <c r="J11" s="46">
        <v>327</v>
      </c>
      <c r="K11" s="46">
        <v>19</v>
      </c>
      <c r="L11" s="46">
        <v>7</v>
      </c>
      <c r="M11" s="6">
        <f t="shared" si="1"/>
        <v>413</v>
      </c>
      <c r="N11" s="9">
        <f>F21+F22+M10+M11</f>
        <v>1363</v>
      </c>
      <c r="O11" s="19" t="s">
        <v>44</v>
      </c>
      <c r="P11" s="46">
        <v>97</v>
      </c>
      <c r="Q11" s="46">
        <v>312</v>
      </c>
      <c r="R11" s="46">
        <v>15</v>
      </c>
      <c r="S11" s="46">
        <v>7</v>
      </c>
      <c r="T11" s="6">
        <f t="shared" si="2"/>
        <v>408</v>
      </c>
      <c r="U11" s="2"/>
      <c r="AB11" s="1"/>
    </row>
    <row r="12" spans="1:28" ht="24" customHeight="1" x14ac:dyDescent="0.2">
      <c r="A12" s="18" t="s">
        <v>17</v>
      </c>
      <c r="B12" s="46">
        <v>121</v>
      </c>
      <c r="C12" s="46">
        <v>317</v>
      </c>
      <c r="D12" s="46">
        <v>15</v>
      </c>
      <c r="E12" s="46">
        <v>6</v>
      </c>
      <c r="F12" s="6">
        <f t="shared" si="0"/>
        <v>422.5</v>
      </c>
      <c r="G12" s="2"/>
      <c r="H12" s="19" t="s">
        <v>6</v>
      </c>
      <c r="I12" s="46">
        <v>71</v>
      </c>
      <c r="J12" s="46">
        <v>258</v>
      </c>
      <c r="K12" s="46">
        <v>12</v>
      </c>
      <c r="L12" s="46">
        <v>2</v>
      </c>
      <c r="M12" s="6">
        <f t="shared" si="1"/>
        <v>322.5</v>
      </c>
      <c r="N12" s="2">
        <f>F22+M10+M11+M12</f>
        <v>1410</v>
      </c>
      <c r="O12" s="19" t="s">
        <v>32</v>
      </c>
      <c r="P12" s="46">
        <v>94</v>
      </c>
      <c r="Q12" s="46">
        <v>299</v>
      </c>
      <c r="R12" s="46">
        <v>24</v>
      </c>
      <c r="S12" s="46">
        <v>5</v>
      </c>
      <c r="T12" s="6">
        <f t="shared" si="2"/>
        <v>406.5</v>
      </c>
      <c r="U12" s="2"/>
      <c r="AB12" s="1"/>
    </row>
    <row r="13" spans="1:28" ht="24" customHeight="1" x14ac:dyDescent="0.2">
      <c r="A13" s="18" t="s">
        <v>19</v>
      </c>
      <c r="B13" s="46">
        <v>101</v>
      </c>
      <c r="C13" s="46">
        <v>333</v>
      </c>
      <c r="D13" s="46">
        <v>13</v>
      </c>
      <c r="E13" s="46">
        <v>4</v>
      </c>
      <c r="F13" s="6">
        <f t="shared" si="0"/>
        <v>419.5</v>
      </c>
      <c r="G13" s="2">
        <f t="shared" ref="G13:G19" si="3">F10+F11+F12+F13</f>
        <v>1484.5</v>
      </c>
      <c r="H13" s="19" t="s">
        <v>7</v>
      </c>
      <c r="I13" s="46">
        <v>50</v>
      </c>
      <c r="J13" s="46">
        <v>223</v>
      </c>
      <c r="K13" s="46">
        <v>19</v>
      </c>
      <c r="L13" s="46">
        <v>7</v>
      </c>
      <c r="M13" s="6">
        <f t="shared" si="1"/>
        <v>303.5</v>
      </c>
      <c r="N13" s="2">
        <f t="shared" ref="N13:N18" si="4">M10+M11+M12+M13</f>
        <v>1401.5</v>
      </c>
      <c r="O13" s="19" t="s">
        <v>33</v>
      </c>
      <c r="P13" s="46">
        <v>105</v>
      </c>
      <c r="Q13" s="46">
        <v>316</v>
      </c>
      <c r="R13" s="46">
        <v>13</v>
      </c>
      <c r="S13" s="46">
        <v>3</v>
      </c>
      <c r="T13" s="6">
        <f t="shared" si="2"/>
        <v>402</v>
      </c>
      <c r="U13" s="2">
        <f t="shared" ref="U13:U21" si="5">T10+T11+T12+T13</f>
        <v>1678</v>
      </c>
      <c r="AB13" s="51">
        <v>241</v>
      </c>
    </row>
    <row r="14" spans="1:28" ht="24" customHeight="1" x14ac:dyDescent="0.2">
      <c r="A14" s="18" t="s">
        <v>21</v>
      </c>
      <c r="B14" s="46">
        <v>84</v>
      </c>
      <c r="C14" s="46">
        <v>287</v>
      </c>
      <c r="D14" s="46">
        <v>16</v>
      </c>
      <c r="E14" s="46">
        <v>4</v>
      </c>
      <c r="F14" s="6">
        <f t="shared" si="0"/>
        <v>371</v>
      </c>
      <c r="G14" s="2">
        <f t="shared" si="3"/>
        <v>1537.5</v>
      </c>
      <c r="H14" s="19" t="s">
        <v>9</v>
      </c>
      <c r="I14" s="46">
        <v>45</v>
      </c>
      <c r="J14" s="46">
        <v>231</v>
      </c>
      <c r="K14" s="46">
        <v>16</v>
      </c>
      <c r="L14" s="46">
        <v>3</v>
      </c>
      <c r="M14" s="6">
        <f t="shared" si="1"/>
        <v>293</v>
      </c>
      <c r="N14" s="2">
        <f t="shared" si="4"/>
        <v>1332</v>
      </c>
      <c r="O14" s="19" t="s">
        <v>29</v>
      </c>
      <c r="P14" s="45">
        <v>99</v>
      </c>
      <c r="Q14" s="45">
        <v>314</v>
      </c>
      <c r="R14" s="45">
        <v>14</v>
      </c>
      <c r="S14" s="45">
        <v>13</v>
      </c>
      <c r="T14" s="6">
        <f t="shared" si="2"/>
        <v>424</v>
      </c>
      <c r="U14" s="2">
        <f t="shared" si="5"/>
        <v>1640.5</v>
      </c>
      <c r="AB14" s="51">
        <v>250</v>
      </c>
    </row>
    <row r="15" spans="1:28" ht="24" customHeight="1" x14ac:dyDescent="0.2">
      <c r="A15" s="18" t="s">
        <v>23</v>
      </c>
      <c r="B15" s="46">
        <v>88</v>
      </c>
      <c r="C15" s="46">
        <v>276</v>
      </c>
      <c r="D15" s="46">
        <v>18</v>
      </c>
      <c r="E15" s="46">
        <v>4</v>
      </c>
      <c r="F15" s="6">
        <f t="shared" si="0"/>
        <v>366</v>
      </c>
      <c r="G15" s="2">
        <f t="shared" si="3"/>
        <v>1579</v>
      </c>
      <c r="H15" s="19" t="s">
        <v>12</v>
      </c>
      <c r="I15" s="46">
        <v>46</v>
      </c>
      <c r="J15" s="46">
        <v>231</v>
      </c>
      <c r="K15" s="46">
        <v>15</v>
      </c>
      <c r="L15" s="46">
        <v>8</v>
      </c>
      <c r="M15" s="6">
        <f t="shared" si="1"/>
        <v>304</v>
      </c>
      <c r="N15" s="2">
        <f t="shared" si="4"/>
        <v>1223</v>
      </c>
      <c r="O15" s="18" t="s">
        <v>30</v>
      </c>
      <c r="P15" s="46">
        <v>102</v>
      </c>
      <c r="Q15" s="46">
        <v>349</v>
      </c>
      <c r="R15" s="45">
        <v>23</v>
      </c>
      <c r="S15" s="46">
        <v>6</v>
      </c>
      <c r="T15" s="6">
        <f t="shared" si="2"/>
        <v>461</v>
      </c>
      <c r="U15" s="2">
        <f t="shared" si="5"/>
        <v>1693.5</v>
      </c>
      <c r="AB15" s="51">
        <v>262</v>
      </c>
    </row>
    <row r="16" spans="1:28" ht="24" customHeight="1" x14ac:dyDescent="0.2">
      <c r="A16" s="18" t="s">
        <v>39</v>
      </c>
      <c r="B16" s="46">
        <v>114</v>
      </c>
      <c r="C16" s="46">
        <v>296</v>
      </c>
      <c r="D16" s="46">
        <v>22</v>
      </c>
      <c r="E16" s="46">
        <v>9</v>
      </c>
      <c r="F16" s="6">
        <f t="shared" si="0"/>
        <v>419.5</v>
      </c>
      <c r="G16" s="2">
        <f t="shared" si="3"/>
        <v>1576</v>
      </c>
      <c r="H16" s="19" t="s">
        <v>15</v>
      </c>
      <c r="I16" s="46">
        <v>47</v>
      </c>
      <c r="J16" s="46">
        <v>259</v>
      </c>
      <c r="K16" s="46">
        <v>14</v>
      </c>
      <c r="L16" s="46">
        <v>7</v>
      </c>
      <c r="M16" s="6">
        <f t="shared" si="1"/>
        <v>328</v>
      </c>
      <c r="N16" s="2">
        <f t="shared" si="4"/>
        <v>1228.5</v>
      </c>
      <c r="O16" s="19" t="s">
        <v>8</v>
      </c>
      <c r="P16" s="46">
        <v>101</v>
      </c>
      <c r="Q16" s="46">
        <v>358</v>
      </c>
      <c r="R16" s="46">
        <v>14</v>
      </c>
      <c r="S16" s="46">
        <v>4</v>
      </c>
      <c r="T16" s="6">
        <f t="shared" si="2"/>
        <v>446.5</v>
      </c>
      <c r="U16" s="2">
        <f t="shared" si="5"/>
        <v>1733.5</v>
      </c>
      <c r="AB16" s="51">
        <v>270.5</v>
      </c>
    </row>
    <row r="17" spans="1:28" ht="24" customHeight="1" x14ac:dyDescent="0.2">
      <c r="A17" s="18" t="s">
        <v>40</v>
      </c>
      <c r="B17" s="46">
        <v>99</v>
      </c>
      <c r="C17" s="46">
        <v>279</v>
      </c>
      <c r="D17" s="46">
        <v>18</v>
      </c>
      <c r="E17" s="46">
        <v>9</v>
      </c>
      <c r="F17" s="6">
        <f t="shared" si="0"/>
        <v>387</v>
      </c>
      <c r="G17" s="2">
        <f t="shared" si="3"/>
        <v>1543.5</v>
      </c>
      <c r="H17" s="19" t="s">
        <v>18</v>
      </c>
      <c r="I17" s="46">
        <v>49</v>
      </c>
      <c r="J17" s="46">
        <v>239</v>
      </c>
      <c r="K17" s="46">
        <v>15</v>
      </c>
      <c r="L17" s="46">
        <v>9</v>
      </c>
      <c r="M17" s="6">
        <f t="shared" si="1"/>
        <v>316</v>
      </c>
      <c r="N17" s="2">
        <f t="shared" si="4"/>
        <v>1241</v>
      </c>
      <c r="O17" s="19" t="s">
        <v>10</v>
      </c>
      <c r="P17" s="46">
        <v>105</v>
      </c>
      <c r="Q17" s="46">
        <v>348</v>
      </c>
      <c r="R17" s="46">
        <v>16</v>
      </c>
      <c r="S17" s="46">
        <v>3</v>
      </c>
      <c r="T17" s="6">
        <f t="shared" si="2"/>
        <v>440</v>
      </c>
      <c r="U17" s="2">
        <f t="shared" si="5"/>
        <v>1771.5</v>
      </c>
      <c r="AB17" s="51">
        <v>289.5</v>
      </c>
    </row>
    <row r="18" spans="1:28" ht="24" customHeight="1" x14ac:dyDescent="0.2">
      <c r="A18" s="18" t="s">
        <v>41</v>
      </c>
      <c r="B18" s="46">
        <v>79</v>
      </c>
      <c r="C18" s="46">
        <v>273</v>
      </c>
      <c r="D18" s="46">
        <v>19</v>
      </c>
      <c r="E18" s="46">
        <v>13</v>
      </c>
      <c r="F18" s="6">
        <f t="shared" si="0"/>
        <v>383</v>
      </c>
      <c r="G18" s="2">
        <f t="shared" si="3"/>
        <v>1555.5</v>
      </c>
      <c r="H18" s="19" t="s">
        <v>20</v>
      </c>
      <c r="I18" s="46">
        <v>56</v>
      </c>
      <c r="J18" s="46">
        <v>248</v>
      </c>
      <c r="K18" s="46">
        <v>19</v>
      </c>
      <c r="L18" s="46">
        <v>11</v>
      </c>
      <c r="M18" s="6">
        <f t="shared" si="1"/>
        <v>341.5</v>
      </c>
      <c r="N18" s="2">
        <f t="shared" si="4"/>
        <v>1289.5</v>
      </c>
      <c r="O18" s="19" t="s">
        <v>13</v>
      </c>
      <c r="P18" s="46">
        <v>114</v>
      </c>
      <c r="Q18" s="46">
        <v>312</v>
      </c>
      <c r="R18" s="46">
        <v>14</v>
      </c>
      <c r="S18" s="46">
        <v>4</v>
      </c>
      <c r="T18" s="6">
        <f t="shared" si="2"/>
        <v>407</v>
      </c>
      <c r="U18" s="2">
        <f t="shared" si="5"/>
        <v>1754.5</v>
      </c>
      <c r="AB18" s="51">
        <v>291</v>
      </c>
    </row>
    <row r="19" spans="1:28" ht="24" customHeight="1" thickBot="1" x14ac:dyDescent="0.25">
      <c r="A19" s="21" t="s">
        <v>42</v>
      </c>
      <c r="B19" s="47">
        <v>16</v>
      </c>
      <c r="C19" s="47">
        <v>276</v>
      </c>
      <c r="D19" s="47">
        <v>21</v>
      </c>
      <c r="E19" s="47">
        <v>6</v>
      </c>
      <c r="F19" s="7">
        <f t="shared" si="0"/>
        <v>341</v>
      </c>
      <c r="G19" s="3">
        <f t="shared" si="3"/>
        <v>1530.5</v>
      </c>
      <c r="H19" s="20" t="s">
        <v>22</v>
      </c>
      <c r="I19" s="45">
        <v>80</v>
      </c>
      <c r="J19" s="45">
        <v>322</v>
      </c>
      <c r="K19" s="45">
        <v>15</v>
      </c>
      <c r="L19" s="45">
        <v>5</v>
      </c>
      <c r="M19" s="6">
        <f t="shared" si="1"/>
        <v>404.5</v>
      </c>
      <c r="N19" s="2">
        <f>M16+M17+M18+M19</f>
        <v>1390</v>
      </c>
      <c r="O19" s="19" t="s">
        <v>16</v>
      </c>
      <c r="P19" s="46">
        <v>146</v>
      </c>
      <c r="Q19" s="46">
        <v>318</v>
      </c>
      <c r="R19" s="46">
        <v>14</v>
      </c>
      <c r="S19" s="46">
        <v>4</v>
      </c>
      <c r="T19" s="6">
        <f t="shared" si="2"/>
        <v>429</v>
      </c>
      <c r="U19" s="2">
        <f t="shared" si="5"/>
        <v>1722.5</v>
      </c>
      <c r="AB19" s="51">
        <v>294</v>
      </c>
    </row>
    <row r="20" spans="1:28" ht="24" customHeight="1" x14ac:dyDescent="0.2">
      <c r="A20" s="19" t="s">
        <v>27</v>
      </c>
      <c r="B20" s="45">
        <v>23</v>
      </c>
      <c r="C20" s="45">
        <v>196</v>
      </c>
      <c r="D20" s="45">
        <v>19</v>
      </c>
      <c r="E20" s="45">
        <v>3</v>
      </c>
      <c r="F20" s="8">
        <f t="shared" si="0"/>
        <v>253</v>
      </c>
      <c r="G20" s="35"/>
      <c r="H20" s="19" t="s">
        <v>24</v>
      </c>
      <c r="I20" s="46">
        <v>62</v>
      </c>
      <c r="J20" s="46">
        <v>283</v>
      </c>
      <c r="K20" s="46">
        <v>15</v>
      </c>
      <c r="L20" s="46">
        <v>8</v>
      </c>
      <c r="M20" s="8">
        <f t="shared" si="1"/>
        <v>364</v>
      </c>
      <c r="N20" s="2">
        <f>M17+M18+M19+M20</f>
        <v>1426</v>
      </c>
      <c r="O20" s="19" t="s">
        <v>45</v>
      </c>
      <c r="P20" s="45">
        <v>95</v>
      </c>
      <c r="Q20" s="45">
        <v>314</v>
      </c>
      <c r="R20" s="46">
        <v>16</v>
      </c>
      <c r="S20" s="45">
        <v>1</v>
      </c>
      <c r="T20" s="8">
        <f t="shared" si="2"/>
        <v>396</v>
      </c>
      <c r="U20" s="2">
        <f t="shared" si="5"/>
        <v>1672</v>
      </c>
      <c r="AB20" s="51">
        <v>299</v>
      </c>
    </row>
    <row r="21" spans="1:28" ht="24" customHeight="1" thickBot="1" x14ac:dyDescent="0.25">
      <c r="A21" s="19" t="s">
        <v>28</v>
      </c>
      <c r="B21" s="46">
        <v>29</v>
      </c>
      <c r="C21" s="46">
        <v>204</v>
      </c>
      <c r="D21" s="46">
        <v>21</v>
      </c>
      <c r="E21" s="46">
        <v>6</v>
      </c>
      <c r="F21" s="6">
        <f t="shared" si="0"/>
        <v>275.5</v>
      </c>
      <c r="G21" s="36"/>
      <c r="H21" s="20" t="s">
        <v>25</v>
      </c>
      <c r="I21" s="46">
        <v>87</v>
      </c>
      <c r="J21" s="46">
        <v>318</v>
      </c>
      <c r="K21" s="46">
        <v>11</v>
      </c>
      <c r="L21" s="46">
        <v>6</v>
      </c>
      <c r="M21" s="6">
        <f t="shared" si="1"/>
        <v>398.5</v>
      </c>
      <c r="N21" s="2">
        <f>M18+M19+M20+M21</f>
        <v>1508.5</v>
      </c>
      <c r="O21" s="21" t="s">
        <v>46</v>
      </c>
      <c r="P21" s="47">
        <v>89</v>
      </c>
      <c r="Q21" s="47">
        <v>319</v>
      </c>
      <c r="R21" s="47">
        <v>18</v>
      </c>
      <c r="S21" s="47">
        <v>1</v>
      </c>
      <c r="T21" s="7">
        <f t="shared" si="2"/>
        <v>402</v>
      </c>
      <c r="U21" s="3">
        <f t="shared" si="5"/>
        <v>1634</v>
      </c>
      <c r="V21">
        <f>P21+P20+P19+P18</f>
        <v>444</v>
      </c>
      <c r="W21">
        <f t="shared" ref="W21:Y21" si="6">Q21+Q20+Q19+Q18</f>
        <v>1263</v>
      </c>
      <c r="X21">
        <f t="shared" si="6"/>
        <v>62</v>
      </c>
      <c r="Y21">
        <f t="shared" si="6"/>
        <v>10</v>
      </c>
      <c r="AB21" s="51">
        <v>299.5</v>
      </c>
    </row>
    <row r="22" spans="1:28" ht="24" customHeight="1" thickBot="1" x14ac:dyDescent="0.25">
      <c r="A22" s="19" t="s">
        <v>1</v>
      </c>
      <c r="B22" s="46">
        <v>59</v>
      </c>
      <c r="C22" s="46">
        <v>229</v>
      </c>
      <c r="D22" s="46">
        <v>18</v>
      </c>
      <c r="E22" s="46">
        <v>7</v>
      </c>
      <c r="F22" s="6">
        <f t="shared" si="0"/>
        <v>312</v>
      </c>
      <c r="G22" s="2"/>
      <c r="H22" s="21" t="s">
        <v>26</v>
      </c>
      <c r="I22" s="47">
        <v>99</v>
      </c>
      <c r="J22" s="47">
        <v>290</v>
      </c>
      <c r="K22" s="47">
        <v>17</v>
      </c>
      <c r="L22" s="47">
        <v>7</v>
      </c>
      <c r="M22" s="6">
        <f t="shared" si="1"/>
        <v>391</v>
      </c>
      <c r="N22" s="3">
        <f>M19+M20+M21+M22</f>
        <v>1558</v>
      </c>
      <c r="O22" s="19"/>
      <c r="P22" s="45"/>
      <c r="Q22" s="45"/>
      <c r="R22" s="45"/>
      <c r="S22" s="45"/>
      <c r="T22" s="8"/>
      <c r="U22" s="34"/>
      <c r="V22" s="127">
        <f>(V21*0.5)/V23</f>
        <v>0.12531752751905165</v>
      </c>
      <c r="W22" s="127">
        <f>W21/V23</f>
        <v>0.71295512277730733</v>
      </c>
      <c r="X22" s="127">
        <f>(X21*2)/V23</f>
        <v>6.9997177533163979E-2</v>
      </c>
      <c r="Y22" s="127">
        <f>(Y21*2.5)/V23</f>
        <v>1.4112334180073384E-2</v>
      </c>
      <c r="AB22" s="51"/>
    </row>
    <row r="23" spans="1:28" ht="13.5" customHeight="1" x14ac:dyDescent="0.2">
      <c r="A23" s="137" t="s">
        <v>47</v>
      </c>
      <c r="B23" s="138"/>
      <c r="C23" s="143" t="s">
        <v>50</v>
      </c>
      <c r="D23" s="144"/>
      <c r="E23" s="144"/>
      <c r="F23" s="145"/>
      <c r="G23" s="53">
        <f>MAX(G13:G19)</f>
        <v>1579</v>
      </c>
      <c r="H23" s="141" t="s">
        <v>48</v>
      </c>
      <c r="I23" s="142"/>
      <c r="J23" s="134" t="s">
        <v>50</v>
      </c>
      <c r="K23" s="135"/>
      <c r="L23" s="135"/>
      <c r="M23" s="136"/>
      <c r="N23" s="54">
        <f>MAX(N10:N22)</f>
        <v>1558</v>
      </c>
      <c r="O23" s="137" t="s">
        <v>49</v>
      </c>
      <c r="P23" s="138"/>
      <c r="Q23" s="143" t="s">
        <v>50</v>
      </c>
      <c r="R23" s="144"/>
      <c r="S23" s="144"/>
      <c r="T23" s="145"/>
      <c r="U23" s="53">
        <f>MAX(U13:U21)</f>
        <v>1771.5</v>
      </c>
      <c r="V23" s="128">
        <f>U23</f>
        <v>1771.5</v>
      </c>
      <c r="AB23" s="1"/>
    </row>
    <row r="24" spans="1:28" ht="13.5" customHeight="1" x14ac:dyDescent="0.2">
      <c r="A24" s="139"/>
      <c r="B24" s="140"/>
      <c r="C24" s="52" t="s">
        <v>72</v>
      </c>
      <c r="D24" s="55"/>
      <c r="E24" s="55"/>
      <c r="F24" s="56" t="s">
        <v>78</v>
      </c>
      <c r="G24" s="57"/>
      <c r="H24" s="139"/>
      <c r="I24" s="140"/>
      <c r="J24" s="52" t="s">
        <v>72</v>
      </c>
      <c r="K24" s="55"/>
      <c r="L24" s="55"/>
      <c r="M24" s="56" t="s">
        <v>92</v>
      </c>
      <c r="N24" s="57"/>
      <c r="O24" s="139"/>
      <c r="P24" s="140"/>
      <c r="Q24" s="52" t="s">
        <v>72</v>
      </c>
      <c r="R24" s="55"/>
      <c r="S24" s="55"/>
      <c r="T24" s="56" t="s">
        <v>85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6" t="s">
        <v>51</v>
      </c>
      <c r="B26" s="146"/>
      <c r="C26" s="146"/>
      <c r="D26" s="146"/>
      <c r="E26" s="14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5" zoomScaleNormal="100" workbookViewId="0">
      <selection activeCell="V27" sqref="V2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0" t="s">
        <v>38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7" t="s">
        <v>54</v>
      </c>
      <c r="B4" s="147"/>
      <c r="C4" s="147"/>
      <c r="D4" s="26"/>
      <c r="E4" s="152" t="str">
        <f>'G-1'!E4:H4</f>
        <v>DE OBRA</v>
      </c>
      <c r="F4" s="152"/>
      <c r="G4" s="152"/>
      <c r="H4" s="15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8" t="s">
        <v>56</v>
      </c>
      <c r="B5" s="148"/>
      <c r="C5" s="148"/>
      <c r="D5" s="152" t="str">
        <f>'G-1'!D5:H5</f>
        <v>CALLE 76 X CARRERA 47</v>
      </c>
      <c r="E5" s="152"/>
      <c r="F5" s="152"/>
      <c r="G5" s="152"/>
      <c r="H5" s="152"/>
      <c r="I5" s="148" t="s">
        <v>53</v>
      </c>
      <c r="J5" s="148"/>
      <c r="K5" s="148"/>
      <c r="L5" s="153">
        <f>'G-1'!L5:N5</f>
        <v>0</v>
      </c>
      <c r="M5" s="153"/>
      <c r="N5" s="153"/>
      <c r="O5" s="12"/>
      <c r="P5" s="148" t="s">
        <v>57</v>
      </c>
      <c r="Q5" s="148"/>
      <c r="R5" s="148"/>
      <c r="S5" s="151" t="s">
        <v>93</v>
      </c>
      <c r="T5" s="151"/>
      <c r="U5" s="151"/>
    </row>
    <row r="6" spans="1:28" ht="12.75" customHeight="1" x14ac:dyDescent="0.2">
      <c r="A6" s="148" t="s">
        <v>55</v>
      </c>
      <c r="B6" s="148"/>
      <c r="C6" s="148"/>
      <c r="D6" s="149" t="s">
        <v>150</v>
      </c>
      <c r="E6" s="149"/>
      <c r="F6" s="149"/>
      <c r="G6" s="149"/>
      <c r="H6" s="149"/>
      <c r="I6" s="148" t="s">
        <v>59</v>
      </c>
      <c r="J6" s="148"/>
      <c r="K6" s="148"/>
      <c r="L6" s="154">
        <v>2</v>
      </c>
      <c r="M6" s="154"/>
      <c r="N6" s="154"/>
      <c r="O6" s="42"/>
      <c r="P6" s="148" t="s">
        <v>58</v>
      </c>
      <c r="Q6" s="148"/>
      <c r="R6" s="148"/>
      <c r="S6" s="161">
        <f>'G-1'!S6:U6</f>
        <v>42485</v>
      </c>
      <c r="T6" s="161"/>
      <c r="U6" s="161"/>
    </row>
    <row r="7" spans="1:28" ht="7.5" customHeight="1" x14ac:dyDescent="0.2">
      <c r="A7" s="13"/>
      <c r="B7" s="11"/>
      <c r="C7" s="11"/>
      <c r="D7" s="11"/>
      <c r="E7" s="160"/>
      <c r="F7" s="160"/>
      <c r="G7" s="160"/>
      <c r="H7" s="160"/>
      <c r="I7" s="160"/>
      <c r="J7" s="160"/>
      <c r="K7" s="16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5" t="s">
        <v>36</v>
      </c>
      <c r="B8" s="157" t="s">
        <v>34</v>
      </c>
      <c r="C8" s="158"/>
      <c r="D8" s="158"/>
      <c r="E8" s="159"/>
      <c r="F8" s="155" t="s">
        <v>35</v>
      </c>
      <c r="G8" s="155" t="s">
        <v>37</v>
      </c>
      <c r="H8" s="155" t="s">
        <v>36</v>
      </c>
      <c r="I8" s="157" t="s">
        <v>34</v>
      </c>
      <c r="J8" s="158"/>
      <c r="K8" s="158"/>
      <c r="L8" s="159"/>
      <c r="M8" s="155" t="s">
        <v>35</v>
      </c>
      <c r="N8" s="155" t="s">
        <v>37</v>
      </c>
      <c r="O8" s="155" t="s">
        <v>36</v>
      </c>
      <c r="P8" s="157" t="s">
        <v>34</v>
      </c>
      <c r="Q8" s="158"/>
      <c r="R8" s="158"/>
      <c r="S8" s="159"/>
      <c r="T8" s="155" t="s">
        <v>35</v>
      </c>
      <c r="U8" s="155" t="s">
        <v>37</v>
      </c>
    </row>
    <row r="9" spans="1:28" ht="12" customHeight="1" x14ac:dyDescent="0.2">
      <c r="A9" s="156"/>
      <c r="B9" s="15" t="s">
        <v>52</v>
      </c>
      <c r="C9" s="15" t="s">
        <v>0</v>
      </c>
      <c r="D9" s="15" t="s">
        <v>2</v>
      </c>
      <c r="E9" s="16" t="s">
        <v>3</v>
      </c>
      <c r="F9" s="156"/>
      <c r="G9" s="156"/>
      <c r="H9" s="156"/>
      <c r="I9" s="17" t="s">
        <v>52</v>
      </c>
      <c r="J9" s="17" t="s">
        <v>0</v>
      </c>
      <c r="K9" s="15" t="s">
        <v>2</v>
      </c>
      <c r="L9" s="16" t="s">
        <v>3</v>
      </c>
      <c r="M9" s="156"/>
      <c r="N9" s="156"/>
      <c r="O9" s="156"/>
      <c r="P9" s="17" t="s">
        <v>52</v>
      </c>
      <c r="Q9" s="17" t="s">
        <v>0</v>
      </c>
      <c r="R9" s="15" t="s">
        <v>2</v>
      </c>
      <c r="S9" s="16" t="s">
        <v>3</v>
      </c>
      <c r="T9" s="156"/>
      <c r="U9" s="156"/>
    </row>
    <row r="10" spans="1:28" ht="24" customHeight="1" x14ac:dyDescent="0.2">
      <c r="A10" s="18" t="s">
        <v>11</v>
      </c>
      <c r="B10" s="46">
        <v>57</v>
      </c>
      <c r="C10" s="46">
        <v>133</v>
      </c>
      <c r="D10" s="46">
        <v>4</v>
      </c>
      <c r="E10" s="46">
        <v>6</v>
      </c>
      <c r="F10" s="48">
        <f>B10*0.5+C10*1+D10*2+E10*2.5</f>
        <v>184.5</v>
      </c>
      <c r="G10" s="2"/>
      <c r="H10" s="19" t="s">
        <v>4</v>
      </c>
      <c r="I10" s="46">
        <v>17</v>
      </c>
      <c r="J10" s="46">
        <v>76</v>
      </c>
      <c r="K10" s="46">
        <v>3</v>
      </c>
      <c r="L10" s="46">
        <v>0</v>
      </c>
      <c r="M10" s="6">
        <f>I10*0.5+J10*1+K10*2+L10*2.5</f>
        <v>90.5</v>
      </c>
      <c r="N10" s="9">
        <f>F20+F21+F22+M10</f>
        <v>562</v>
      </c>
      <c r="O10" s="19" t="s">
        <v>43</v>
      </c>
      <c r="P10" s="46">
        <v>30</v>
      </c>
      <c r="Q10" s="46">
        <v>153</v>
      </c>
      <c r="R10" s="46">
        <v>5</v>
      </c>
      <c r="S10" s="46">
        <v>2</v>
      </c>
      <c r="T10" s="6">
        <f>P10*0.5+Q10*1+R10*2+S10*2.5</f>
        <v>183</v>
      </c>
      <c r="U10" s="10"/>
      <c r="W10" s="1"/>
      <c r="X10" s="1"/>
      <c r="Y10" s="1" t="s">
        <v>84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64</v>
      </c>
      <c r="C11" s="46">
        <v>150</v>
      </c>
      <c r="D11" s="46">
        <v>7</v>
      </c>
      <c r="E11" s="46">
        <v>4</v>
      </c>
      <c r="F11" s="6">
        <f t="shared" ref="F11:F22" si="0">B11*0.5+C11*1+D11*2+E11*2.5</f>
        <v>206</v>
      </c>
      <c r="G11" s="2"/>
      <c r="H11" s="19" t="s">
        <v>5</v>
      </c>
      <c r="I11" s="46">
        <v>27</v>
      </c>
      <c r="J11" s="46">
        <v>167</v>
      </c>
      <c r="K11" s="46">
        <v>5</v>
      </c>
      <c r="L11" s="46">
        <v>4</v>
      </c>
      <c r="M11" s="6">
        <f t="shared" ref="M11:M22" si="1">I11*0.5+J11*1+K11*2+L11*2.5</f>
        <v>200.5</v>
      </c>
      <c r="N11" s="9">
        <f>F21+F22+M10+M11</f>
        <v>582.5</v>
      </c>
      <c r="O11" s="19" t="s">
        <v>44</v>
      </c>
      <c r="P11" s="46">
        <v>63</v>
      </c>
      <c r="Q11" s="46">
        <v>158</v>
      </c>
      <c r="R11" s="46">
        <v>5</v>
      </c>
      <c r="S11" s="46">
        <v>3</v>
      </c>
      <c r="T11" s="6">
        <f t="shared" ref="T11:T21" si="2">P11*0.5+Q11*1+R11*2+S11*2.5</f>
        <v>207</v>
      </c>
      <c r="U11" s="2"/>
      <c r="W11" s="1"/>
      <c r="X11" s="1"/>
      <c r="Y11" s="1" t="s">
        <v>66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51</v>
      </c>
      <c r="C12" s="46">
        <v>142</v>
      </c>
      <c r="D12" s="46">
        <v>5</v>
      </c>
      <c r="E12" s="46">
        <v>0</v>
      </c>
      <c r="F12" s="6">
        <f t="shared" si="0"/>
        <v>177.5</v>
      </c>
      <c r="G12" s="2"/>
      <c r="H12" s="19" t="s">
        <v>6</v>
      </c>
      <c r="I12" s="46">
        <v>28</v>
      </c>
      <c r="J12" s="46">
        <v>154</v>
      </c>
      <c r="K12" s="46">
        <v>8</v>
      </c>
      <c r="L12" s="46">
        <v>0</v>
      </c>
      <c r="M12" s="6">
        <f t="shared" si="1"/>
        <v>184</v>
      </c>
      <c r="N12" s="2">
        <f>F22+M10+M11+M12</f>
        <v>618</v>
      </c>
      <c r="O12" s="19" t="s">
        <v>32</v>
      </c>
      <c r="P12" s="46">
        <v>42</v>
      </c>
      <c r="Q12" s="46">
        <v>136</v>
      </c>
      <c r="R12" s="46">
        <v>3</v>
      </c>
      <c r="S12" s="46">
        <v>1</v>
      </c>
      <c r="T12" s="6">
        <f t="shared" si="2"/>
        <v>165.5</v>
      </c>
      <c r="U12" s="2"/>
      <c r="W12" s="1"/>
      <c r="X12" s="1"/>
      <c r="Y12" s="1" t="s">
        <v>67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43</v>
      </c>
      <c r="C13" s="46">
        <v>162</v>
      </c>
      <c r="D13" s="46">
        <v>6</v>
      </c>
      <c r="E13" s="46">
        <v>3</v>
      </c>
      <c r="F13" s="6">
        <f t="shared" si="0"/>
        <v>203</v>
      </c>
      <c r="G13" s="2">
        <f>F10+F11+F12+F13</f>
        <v>771</v>
      </c>
      <c r="H13" s="19" t="s">
        <v>7</v>
      </c>
      <c r="I13" s="46">
        <v>27</v>
      </c>
      <c r="J13" s="46">
        <v>193</v>
      </c>
      <c r="K13" s="46">
        <v>5</v>
      </c>
      <c r="L13" s="46">
        <v>1</v>
      </c>
      <c r="M13" s="6">
        <f t="shared" si="1"/>
        <v>219</v>
      </c>
      <c r="N13" s="2">
        <f t="shared" ref="N13:N18" si="3">M10+M11+M12+M13</f>
        <v>694</v>
      </c>
      <c r="O13" s="19" t="s">
        <v>33</v>
      </c>
      <c r="P13" s="46">
        <v>40</v>
      </c>
      <c r="Q13" s="46">
        <v>149</v>
      </c>
      <c r="R13" s="46">
        <v>6</v>
      </c>
      <c r="S13" s="46">
        <v>2</v>
      </c>
      <c r="T13" s="6">
        <f t="shared" si="2"/>
        <v>186</v>
      </c>
      <c r="U13" s="2">
        <f t="shared" ref="U13:U21" si="4">T10+T11+T12+T13</f>
        <v>741.5</v>
      </c>
      <c r="W13" s="1" t="s">
        <v>88</v>
      </c>
      <c r="X13" s="51">
        <v>1077.5</v>
      </c>
      <c r="Y13" s="1" t="s">
        <v>79</v>
      </c>
      <c r="Z13" s="51">
        <v>950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v>52</v>
      </c>
      <c r="C14" s="46">
        <v>165</v>
      </c>
      <c r="D14" s="46">
        <v>6</v>
      </c>
      <c r="E14" s="46">
        <v>3</v>
      </c>
      <c r="F14" s="6">
        <f t="shared" si="0"/>
        <v>210.5</v>
      </c>
      <c r="G14" s="2">
        <f t="shared" ref="G14:G19" si="5">F11+F12+F13+F14</f>
        <v>797</v>
      </c>
      <c r="H14" s="19" t="s">
        <v>9</v>
      </c>
      <c r="I14" s="46">
        <v>33</v>
      </c>
      <c r="J14" s="46">
        <v>178</v>
      </c>
      <c r="K14" s="46">
        <v>6</v>
      </c>
      <c r="L14" s="46">
        <v>5</v>
      </c>
      <c r="M14" s="6">
        <f t="shared" si="1"/>
        <v>219</v>
      </c>
      <c r="N14" s="2">
        <f t="shared" si="3"/>
        <v>822.5</v>
      </c>
      <c r="O14" s="19" t="s">
        <v>29</v>
      </c>
      <c r="P14" s="45">
        <v>38</v>
      </c>
      <c r="Q14" s="45">
        <v>154</v>
      </c>
      <c r="R14" s="45">
        <v>6</v>
      </c>
      <c r="S14" s="45">
        <v>2</v>
      </c>
      <c r="T14" s="6">
        <f t="shared" si="2"/>
        <v>190</v>
      </c>
      <c r="U14" s="2">
        <f t="shared" si="4"/>
        <v>748.5</v>
      </c>
      <c r="W14" s="1" t="s">
        <v>86</v>
      </c>
      <c r="X14" s="51">
        <v>1084</v>
      </c>
      <c r="Y14" s="1" t="s">
        <v>74</v>
      </c>
      <c r="Z14" s="51">
        <v>986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v>48</v>
      </c>
      <c r="C15" s="46">
        <v>170</v>
      </c>
      <c r="D15" s="46">
        <v>6</v>
      </c>
      <c r="E15" s="46">
        <v>6</v>
      </c>
      <c r="F15" s="6">
        <f t="shared" si="0"/>
        <v>221</v>
      </c>
      <c r="G15" s="2">
        <f t="shared" si="5"/>
        <v>812</v>
      </c>
      <c r="H15" s="19" t="s">
        <v>12</v>
      </c>
      <c r="I15" s="46">
        <v>30</v>
      </c>
      <c r="J15" s="46">
        <v>165</v>
      </c>
      <c r="K15" s="46">
        <v>7</v>
      </c>
      <c r="L15" s="46">
        <v>2</v>
      </c>
      <c r="M15" s="6">
        <f t="shared" si="1"/>
        <v>199</v>
      </c>
      <c r="N15" s="2">
        <f t="shared" si="3"/>
        <v>821</v>
      </c>
      <c r="O15" s="18" t="s">
        <v>30</v>
      </c>
      <c r="P15" s="46">
        <v>42</v>
      </c>
      <c r="Q15" s="46">
        <v>114</v>
      </c>
      <c r="R15" s="46">
        <v>3</v>
      </c>
      <c r="S15" s="46">
        <v>4</v>
      </c>
      <c r="T15" s="6">
        <f t="shared" si="2"/>
        <v>151</v>
      </c>
      <c r="U15" s="2">
        <f t="shared" si="4"/>
        <v>692.5</v>
      </c>
      <c r="W15" s="1" t="s">
        <v>83</v>
      </c>
      <c r="X15" s="51">
        <v>1088</v>
      </c>
      <c r="Y15" s="1" t="s">
        <v>63</v>
      </c>
      <c r="Z15" s="51">
        <v>1007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v>48</v>
      </c>
      <c r="C16" s="46">
        <v>144</v>
      </c>
      <c r="D16" s="46">
        <v>6</v>
      </c>
      <c r="E16" s="46">
        <v>5</v>
      </c>
      <c r="F16" s="6">
        <f t="shared" si="0"/>
        <v>192.5</v>
      </c>
      <c r="G16" s="2">
        <f t="shared" si="5"/>
        <v>827</v>
      </c>
      <c r="H16" s="19" t="s">
        <v>15</v>
      </c>
      <c r="I16" s="46">
        <v>32</v>
      </c>
      <c r="J16" s="46">
        <v>150</v>
      </c>
      <c r="K16" s="46">
        <v>7</v>
      </c>
      <c r="L16" s="46">
        <v>1</v>
      </c>
      <c r="M16" s="6">
        <f t="shared" si="1"/>
        <v>182.5</v>
      </c>
      <c r="N16" s="2">
        <f t="shared" si="3"/>
        <v>819.5</v>
      </c>
      <c r="O16" s="19" t="s">
        <v>8</v>
      </c>
      <c r="P16" s="46">
        <v>40</v>
      </c>
      <c r="Q16" s="46">
        <v>187</v>
      </c>
      <c r="R16" s="46">
        <v>8</v>
      </c>
      <c r="S16" s="46">
        <v>2</v>
      </c>
      <c r="T16" s="6">
        <f t="shared" si="2"/>
        <v>228</v>
      </c>
      <c r="U16" s="2">
        <f t="shared" si="4"/>
        <v>755</v>
      </c>
      <c r="W16" s="1" t="s">
        <v>81</v>
      </c>
      <c r="X16" s="51">
        <v>1121.5</v>
      </c>
      <c r="Y16" s="1" t="s">
        <v>75</v>
      </c>
      <c r="Z16" s="51">
        <v>1015.5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v>36</v>
      </c>
      <c r="C17" s="46">
        <v>134</v>
      </c>
      <c r="D17" s="46">
        <v>5</v>
      </c>
      <c r="E17" s="46">
        <v>7</v>
      </c>
      <c r="F17" s="6">
        <f t="shared" si="0"/>
        <v>179.5</v>
      </c>
      <c r="G17" s="2">
        <f t="shared" si="5"/>
        <v>803.5</v>
      </c>
      <c r="H17" s="19" t="s">
        <v>18</v>
      </c>
      <c r="I17" s="46">
        <v>31</v>
      </c>
      <c r="J17" s="46">
        <v>154</v>
      </c>
      <c r="K17" s="46">
        <v>4</v>
      </c>
      <c r="L17" s="46">
        <v>1</v>
      </c>
      <c r="M17" s="6">
        <f t="shared" si="1"/>
        <v>180</v>
      </c>
      <c r="N17" s="2">
        <f t="shared" si="3"/>
        <v>780.5</v>
      </c>
      <c r="O17" s="19" t="s">
        <v>10</v>
      </c>
      <c r="P17" s="46">
        <v>45</v>
      </c>
      <c r="Q17" s="46">
        <v>169</v>
      </c>
      <c r="R17" s="46">
        <v>5</v>
      </c>
      <c r="S17" s="46">
        <v>3</v>
      </c>
      <c r="T17" s="6">
        <f t="shared" si="2"/>
        <v>209</v>
      </c>
      <c r="U17" s="2">
        <f t="shared" si="4"/>
        <v>778</v>
      </c>
      <c r="W17" s="1" t="s">
        <v>78</v>
      </c>
      <c r="X17" s="51">
        <v>1162.5</v>
      </c>
      <c r="Y17" s="1" t="s">
        <v>73</v>
      </c>
      <c r="Z17" s="51">
        <v>1028.5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v>49</v>
      </c>
      <c r="C18" s="46">
        <v>154</v>
      </c>
      <c r="D18" s="46">
        <v>8</v>
      </c>
      <c r="E18" s="46">
        <v>2</v>
      </c>
      <c r="F18" s="6">
        <f t="shared" si="0"/>
        <v>199.5</v>
      </c>
      <c r="G18" s="2">
        <f t="shared" si="5"/>
        <v>792.5</v>
      </c>
      <c r="H18" s="19" t="s">
        <v>20</v>
      </c>
      <c r="I18" s="46">
        <v>39</v>
      </c>
      <c r="J18" s="46">
        <v>144</v>
      </c>
      <c r="K18" s="46">
        <v>5</v>
      </c>
      <c r="L18" s="46">
        <v>2</v>
      </c>
      <c r="M18" s="6">
        <f t="shared" si="1"/>
        <v>178.5</v>
      </c>
      <c r="N18" s="2">
        <f t="shared" si="3"/>
        <v>740</v>
      </c>
      <c r="O18" s="19" t="s">
        <v>13</v>
      </c>
      <c r="P18" s="46">
        <v>55</v>
      </c>
      <c r="Q18" s="46">
        <v>181</v>
      </c>
      <c r="R18" s="46">
        <v>7</v>
      </c>
      <c r="S18" s="46">
        <v>2</v>
      </c>
      <c r="T18" s="6">
        <f t="shared" si="2"/>
        <v>227.5</v>
      </c>
      <c r="U18" s="2">
        <f t="shared" si="4"/>
        <v>815.5</v>
      </c>
      <c r="W18" s="1" t="s">
        <v>65</v>
      </c>
      <c r="X18" s="51">
        <v>1171</v>
      </c>
      <c r="Y18" s="1" t="s">
        <v>87</v>
      </c>
      <c r="Z18" s="51">
        <v>1031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v>9</v>
      </c>
      <c r="C19" s="47">
        <v>104</v>
      </c>
      <c r="D19" s="47">
        <v>5</v>
      </c>
      <c r="E19" s="47">
        <v>3</v>
      </c>
      <c r="F19" s="7">
        <f t="shared" si="0"/>
        <v>126</v>
      </c>
      <c r="G19" s="3">
        <f t="shared" si="5"/>
        <v>697.5</v>
      </c>
      <c r="H19" s="20" t="s">
        <v>22</v>
      </c>
      <c r="I19" s="45">
        <v>28</v>
      </c>
      <c r="J19" s="45">
        <v>107</v>
      </c>
      <c r="K19" s="45">
        <v>5</v>
      </c>
      <c r="L19" s="45">
        <v>0</v>
      </c>
      <c r="M19" s="6">
        <f t="shared" si="1"/>
        <v>131</v>
      </c>
      <c r="N19" s="2">
        <f>M16+M17+M18+M19</f>
        <v>672</v>
      </c>
      <c r="O19" s="19" t="s">
        <v>16</v>
      </c>
      <c r="P19" s="46">
        <v>55</v>
      </c>
      <c r="Q19" s="46">
        <v>142</v>
      </c>
      <c r="R19" s="46">
        <v>3</v>
      </c>
      <c r="S19" s="46">
        <v>1</v>
      </c>
      <c r="T19" s="6">
        <f t="shared" si="2"/>
        <v>178</v>
      </c>
      <c r="U19" s="2">
        <f t="shared" si="4"/>
        <v>842.5</v>
      </c>
      <c r="W19" s="1" t="s">
        <v>64</v>
      </c>
      <c r="X19" s="51">
        <v>1205.5</v>
      </c>
      <c r="Y19" s="1" t="s">
        <v>89</v>
      </c>
      <c r="Z19" s="51">
        <v>1036.5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v>29</v>
      </c>
      <c r="C20" s="45">
        <v>130</v>
      </c>
      <c r="D20" s="45">
        <v>14</v>
      </c>
      <c r="E20" s="45">
        <v>3</v>
      </c>
      <c r="F20" s="8">
        <f t="shared" si="0"/>
        <v>180</v>
      </c>
      <c r="G20" s="35"/>
      <c r="H20" s="19" t="s">
        <v>24</v>
      </c>
      <c r="I20" s="46">
        <v>35</v>
      </c>
      <c r="J20" s="46">
        <v>158</v>
      </c>
      <c r="K20" s="46">
        <v>5</v>
      </c>
      <c r="L20" s="46">
        <v>0</v>
      </c>
      <c r="M20" s="8">
        <f t="shared" si="1"/>
        <v>185.5</v>
      </c>
      <c r="N20" s="2">
        <f>M17+M18+M19+M20</f>
        <v>675</v>
      </c>
      <c r="O20" s="19" t="s">
        <v>45</v>
      </c>
      <c r="P20" s="45">
        <v>44</v>
      </c>
      <c r="Q20" s="45">
        <v>162</v>
      </c>
      <c r="R20" s="45">
        <v>9</v>
      </c>
      <c r="S20" s="45">
        <v>1</v>
      </c>
      <c r="T20" s="8">
        <f t="shared" si="2"/>
        <v>204.5</v>
      </c>
      <c r="U20" s="2">
        <f t="shared" si="4"/>
        <v>819</v>
      </c>
      <c r="W20" s="1"/>
      <c r="X20" s="1"/>
      <c r="Y20" s="1" t="s">
        <v>91</v>
      </c>
      <c r="Z20" s="51">
        <v>1058.5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6">
        <v>22</v>
      </c>
      <c r="C21" s="46">
        <v>121</v>
      </c>
      <c r="D21" s="46">
        <v>7</v>
      </c>
      <c r="E21" s="46">
        <v>1</v>
      </c>
      <c r="F21" s="6">
        <f t="shared" si="0"/>
        <v>148.5</v>
      </c>
      <c r="G21" s="36"/>
      <c r="H21" s="20" t="s">
        <v>25</v>
      </c>
      <c r="I21" s="46">
        <v>34</v>
      </c>
      <c r="J21" s="46">
        <v>121</v>
      </c>
      <c r="K21" s="46">
        <v>4</v>
      </c>
      <c r="L21" s="46">
        <v>1</v>
      </c>
      <c r="M21" s="6">
        <f t="shared" si="1"/>
        <v>148.5</v>
      </c>
      <c r="N21" s="2">
        <f>M18+M19+M20+M21</f>
        <v>643.5</v>
      </c>
      <c r="O21" s="21" t="s">
        <v>46</v>
      </c>
      <c r="P21" s="47">
        <v>41</v>
      </c>
      <c r="Q21" s="47">
        <v>153</v>
      </c>
      <c r="R21" s="47">
        <v>6</v>
      </c>
      <c r="S21" s="47">
        <v>0</v>
      </c>
      <c r="T21" s="7">
        <f t="shared" si="2"/>
        <v>185.5</v>
      </c>
      <c r="U21" s="3">
        <f t="shared" si="4"/>
        <v>795.5</v>
      </c>
      <c r="V21">
        <f>P21+P20+P19+P18</f>
        <v>195</v>
      </c>
      <c r="W21">
        <f t="shared" ref="W21:Y21" si="6">Q21+Q20+Q19+Q18</f>
        <v>638</v>
      </c>
      <c r="X21">
        <f t="shared" si="6"/>
        <v>25</v>
      </c>
      <c r="Y21">
        <f t="shared" si="6"/>
        <v>4</v>
      </c>
      <c r="Z21" s="51">
        <v>1091.5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6">
        <v>30</v>
      </c>
      <c r="C22" s="46">
        <v>108</v>
      </c>
      <c r="D22" s="46">
        <v>5</v>
      </c>
      <c r="E22" s="46">
        <v>4</v>
      </c>
      <c r="F22" s="6">
        <f t="shared" si="0"/>
        <v>143</v>
      </c>
      <c r="G22" s="2"/>
      <c r="H22" s="21" t="s">
        <v>26</v>
      </c>
      <c r="I22" s="47">
        <v>43</v>
      </c>
      <c r="J22" s="47">
        <v>135</v>
      </c>
      <c r="K22" s="47">
        <v>7</v>
      </c>
      <c r="L22" s="47">
        <v>4</v>
      </c>
      <c r="M22" s="6">
        <f t="shared" si="1"/>
        <v>180.5</v>
      </c>
      <c r="N22" s="3">
        <f>M19+M20+M21+M22</f>
        <v>645.5</v>
      </c>
      <c r="O22" s="19"/>
      <c r="P22" s="45"/>
      <c r="Q22" s="45"/>
      <c r="R22" s="45"/>
      <c r="S22" s="45"/>
      <c r="T22" s="8"/>
      <c r="U22" s="34"/>
      <c r="V22" s="127">
        <f>(V21*0.5)/V23</f>
        <v>0.11572700296735905</v>
      </c>
      <c r="W22" s="127">
        <f>W21/V23</f>
        <v>0.75727002967359047</v>
      </c>
      <c r="X22" s="127">
        <f>(X21*2)/V23</f>
        <v>5.9347181008902079E-2</v>
      </c>
      <c r="Y22" s="127">
        <f>(Y21*2.5)/V23</f>
        <v>1.1869436201780416E-2</v>
      </c>
      <c r="Z22" s="51">
        <v>1132</v>
      </c>
      <c r="AA22" s="1"/>
      <c r="AB22" s="51"/>
    </row>
    <row r="23" spans="1:28" ht="13.5" customHeight="1" x14ac:dyDescent="0.2">
      <c r="A23" s="137" t="s">
        <v>47</v>
      </c>
      <c r="B23" s="138"/>
      <c r="C23" s="143" t="s">
        <v>50</v>
      </c>
      <c r="D23" s="144"/>
      <c r="E23" s="144"/>
      <c r="F23" s="145"/>
      <c r="G23" s="53">
        <f>MAX(G13:G19)</f>
        <v>827</v>
      </c>
      <c r="H23" s="141" t="s">
        <v>48</v>
      </c>
      <c r="I23" s="142"/>
      <c r="J23" s="134" t="s">
        <v>50</v>
      </c>
      <c r="K23" s="135"/>
      <c r="L23" s="135"/>
      <c r="M23" s="136"/>
      <c r="N23" s="54">
        <f>MAX(N10:N22)</f>
        <v>822.5</v>
      </c>
      <c r="O23" s="137" t="s">
        <v>49</v>
      </c>
      <c r="P23" s="138"/>
      <c r="Q23" s="143" t="s">
        <v>50</v>
      </c>
      <c r="R23" s="144"/>
      <c r="S23" s="144"/>
      <c r="T23" s="145"/>
      <c r="U23" s="53">
        <f>MAX(U13:U21)</f>
        <v>842.5</v>
      </c>
      <c r="V23" s="128">
        <f>U23</f>
        <v>842.5</v>
      </c>
      <c r="Z23" s="1"/>
      <c r="AA23" s="1"/>
      <c r="AB23" s="1"/>
    </row>
    <row r="24" spans="1:28" ht="13.5" customHeight="1" x14ac:dyDescent="0.2">
      <c r="A24" s="139"/>
      <c r="B24" s="140"/>
      <c r="C24" s="52" t="s">
        <v>72</v>
      </c>
      <c r="D24" s="55"/>
      <c r="E24" s="55"/>
      <c r="F24" s="56" t="s">
        <v>81</v>
      </c>
      <c r="G24" s="57"/>
      <c r="H24" s="139"/>
      <c r="I24" s="140"/>
      <c r="J24" s="52" t="s">
        <v>72</v>
      </c>
      <c r="K24" s="55"/>
      <c r="L24" s="55"/>
      <c r="M24" s="56" t="s">
        <v>66</v>
      </c>
      <c r="N24" s="57"/>
      <c r="O24" s="139"/>
      <c r="P24" s="140"/>
      <c r="Q24" s="52" t="s">
        <v>72</v>
      </c>
      <c r="R24" s="55"/>
      <c r="S24" s="55"/>
      <c r="T24" s="56" t="s">
        <v>90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6" t="s">
        <v>51</v>
      </c>
      <c r="B26" s="146"/>
      <c r="C26" s="146"/>
      <c r="D26" s="146"/>
      <c r="E26" s="14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50" t="s">
        <v>61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7" t="s">
        <v>54</v>
      </c>
      <c r="B5" s="147"/>
      <c r="C5" s="147"/>
      <c r="D5" s="26"/>
      <c r="E5" s="152" t="str">
        <f>'G-1'!E4:H4</f>
        <v>DE OBRA</v>
      </c>
      <c r="F5" s="152"/>
      <c r="G5" s="152"/>
      <c r="H5" s="15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8" t="s">
        <v>56</v>
      </c>
      <c r="B6" s="148"/>
      <c r="C6" s="148"/>
      <c r="D6" s="152" t="str">
        <f>'G-1'!D5:H5</f>
        <v>CALLE 76 X CARRERA 47</v>
      </c>
      <c r="E6" s="152"/>
      <c r="F6" s="152"/>
      <c r="G6" s="152"/>
      <c r="H6" s="152"/>
      <c r="I6" s="148" t="s">
        <v>53</v>
      </c>
      <c r="J6" s="148"/>
      <c r="K6" s="148"/>
      <c r="L6" s="153">
        <f>'G-1'!L5:N5</f>
        <v>0</v>
      </c>
      <c r="M6" s="153"/>
      <c r="N6" s="153"/>
      <c r="O6" s="12"/>
      <c r="P6" s="148" t="s">
        <v>58</v>
      </c>
      <c r="Q6" s="148"/>
      <c r="R6" s="148"/>
      <c r="S6" s="162">
        <f>'G-1'!S6:U6</f>
        <v>42485</v>
      </c>
      <c r="T6" s="162"/>
      <c r="U6" s="162"/>
    </row>
    <row r="7" spans="1:28" ht="7.5" customHeight="1" x14ac:dyDescent="0.2">
      <c r="A7" s="13"/>
      <c r="B7" s="11"/>
      <c r="C7" s="11"/>
      <c r="D7" s="11"/>
      <c r="E7" s="160"/>
      <c r="F7" s="160"/>
      <c r="G7" s="160"/>
      <c r="H7" s="160"/>
      <c r="I7" s="160"/>
      <c r="J7" s="160"/>
      <c r="K7" s="16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5" t="s">
        <v>36</v>
      </c>
      <c r="B8" s="157" t="s">
        <v>34</v>
      </c>
      <c r="C8" s="158"/>
      <c r="D8" s="158"/>
      <c r="E8" s="159"/>
      <c r="F8" s="155" t="s">
        <v>35</v>
      </c>
      <c r="G8" s="155" t="s">
        <v>37</v>
      </c>
      <c r="H8" s="155" t="s">
        <v>36</v>
      </c>
      <c r="I8" s="157" t="s">
        <v>34</v>
      </c>
      <c r="J8" s="158"/>
      <c r="K8" s="158"/>
      <c r="L8" s="159"/>
      <c r="M8" s="155" t="s">
        <v>35</v>
      </c>
      <c r="N8" s="155" t="s">
        <v>37</v>
      </c>
      <c r="O8" s="155" t="s">
        <v>36</v>
      </c>
      <c r="P8" s="157" t="s">
        <v>34</v>
      </c>
      <c r="Q8" s="158"/>
      <c r="R8" s="158"/>
      <c r="S8" s="159"/>
      <c r="T8" s="155" t="s">
        <v>35</v>
      </c>
      <c r="U8" s="155" t="s">
        <v>37</v>
      </c>
    </row>
    <row r="9" spans="1:28" ht="12" customHeight="1" x14ac:dyDescent="0.2">
      <c r="A9" s="156"/>
      <c r="B9" s="15" t="s">
        <v>52</v>
      </c>
      <c r="C9" s="15" t="s">
        <v>0</v>
      </c>
      <c r="D9" s="15" t="s">
        <v>2</v>
      </c>
      <c r="E9" s="16" t="s">
        <v>3</v>
      </c>
      <c r="F9" s="156"/>
      <c r="G9" s="156"/>
      <c r="H9" s="156"/>
      <c r="I9" s="17" t="s">
        <v>52</v>
      </c>
      <c r="J9" s="17" t="s">
        <v>0</v>
      </c>
      <c r="K9" s="15" t="s">
        <v>2</v>
      </c>
      <c r="L9" s="16" t="s">
        <v>3</v>
      </c>
      <c r="M9" s="156"/>
      <c r="N9" s="156"/>
      <c r="O9" s="156"/>
      <c r="P9" s="17" t="s">
        <v>52</v>
      </c>
      <c r="Q9" s="17" t="s">
        <v>0</v>
      </c>
      <c r="R9" s="15" t="s">
        <v>2</v>
      </c>
      <c r="S9" s="16" t="s">
        <v>3</v>
      </c>
      <c r="T9" s="156"/>
      <c r="U9" s="156"/>
    </row>
    <row r="10" spans="1:28" ht="24" customHeight="1" x14ac:dyDescent="0.2">
      <c r="A10" s="18" t="s">
        <v>11</v>
      </c>
      <c r="B10" s="46">
        <f>'G-1'!B10+'G-4'!B10</f>
        <v>126</v>
      </c>
      <c r="C10" s="46">
        <f>'G-1'!C10+'G-4'!C10</f>
        <v>394</v>
      </c>
      <c r="D10" s="46">
        <f>'G-1'!D10+'G-4'!D10</f>
        <v>14</v>
      </c>
      <c r="E10" s="46">
        <f>'G-1'!E10+'G-4'!E10</f>
        <v>7</v>
      </c>
      <c r="F10" s="6">
        <f t="shared" ref="F10:F22" si="0">B10*0.5+C10*1+D10*2+E10*2.5</f>
        <v>502.5</v>
      </c>
      <c r="G10" s="2"/>
      <c r="H10" s="19" t="s">
        <v>4</v>
      </c>
      <c r="I10" s="46">
        <f>'G-1'!I10+'G-4'!I10</f>
        <v>101</v>
      </c>
      <c r="J10" s="46">
        <f>'G-1'!J10+'G-4'!J10</f>
        <v>348</v>
      </c>
      <c r="K10" s="46">
        <f>'G-1'!K10+'G-4'!K10</f>
        <v>16</v>
      </c>
      <c r="L10" s="46">
        <f>'G-1'!L10+'G-4'!L10</f>
        <v>9</v>
      </c>
      <c r="M10" s="6">
        <f t="shared" ref="M10:M22" si="1">I10*0.5+J10*1+K10*2+L10*2.5</f>
        <v>453</v>
      </c>
      <c r="N10" s="9">
        <f>F20+F21+F22+M10</f>
        <v>1765</v>
      </c>
      <c r="O10" s="19" t="s">
        <v>43</v>
      </c>
      <c r="P10" s="46">
        <f>'G-1'!P10+'G-4'!P10</f>
        <v>152</v>
      </c>
      <c r="Q10" s="46">
        <f>'G-1'!Q10+'G-4'!Q10</f>
        <v>479</v>
      </c>
      <c r="R10" s="46">
        <f>'G-1'!R10+'G-4'!R10</f>
        <v>26</v>
      </c>
      <c r="S10" s="46">
        <f>'G-1'!S10+'G-4'!S10</f>
        <v>15</v>
      </c>
      <c r="T10" s="6">
        <f t="shared" ref="T10:T21" si="2">P10*0.5+Q10*1+R10*2+S10*2.5</f>
        <v>644.5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135</v>
      </c>
      <c r="C11" s="46">
        <f>'G-1'!C11+'G-4'!C11</f>
        <v>417</v>
      </c>
      <c r="D11" s="46">
        <f>'G-1'!D11+'G-4'!D11</f>
        <v>18</v>
      </c>
      <c r="E11" s="46">
        <f>'G-1'!E11+'G-4'!E11</f>
        <v>4</v>
      </c>
      <c r="F11" s="6">
        <f t="shared" si="0"/>
        <v>530.5</v>
      </c>
      <c r="G11" s="2"/>
      <c r="H11" s="19" t="s">
        <v>5</v>
      </c>
      <c r="I11" s="46">
        <f>'G-1'!I11+'G-4'!I11</f>
        <v>88</v>
      </c>
      <c r="J11" s="46">
        <f>'G-1'!J11+'G-4'!J11</f>
        <v>494</v>
      </c>
      <c r="K11" s="46">
        <f>'G-1'!K11+'G-4'!K11</f>
        <v>24</v>
      </c>
      <c r="L11" s="46">
        <f>'G-1'!L11+'G-4'!L11</f>
        <v>11</v>
      </c>
      <c r="M11" s="6">
        <f t="shared" si="1"/>
        <v>613.5</v>
      </c>
      <c r="N11" s="9">
        <f>F21+F22+M10+M11</f>
        <v>1945.5</v>
      </c>
      <c r="O11" s="19" t="s">
        <v>44</v>
      </c>
      <c r="P11" s="46">
        <f>'G-1'!P11+'G-4'!P11</f>
        <v>160</v>
      </c>
      <c r="Q11" s="46">
        <f>'G-1'!Q11+'G-4'!Q11</f>
        <v>470</v>
      </c>
      <c r="R11" s="46">
        <f>'G-1'!R11+'G-4'!R11</f>
        <v>20</v>
      </c>
      <c r="S11" s="46">
        <f>'G-1'!S11+'G-4'!S11</f>
        <v>10</v>
      </c>
      <c r="T11" s="6">
        <f t="shared" si="2"/>
        <v>615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172</v>
      </c>
      <c r="C12" s="46">
        <f>'G-1'!C12+'G-4'!C12</f>
        <v>459</v>
      </c>
      <c r="D12" s="46">
        <f>'G-1'!D12+'G-4'!D12</f>
        <v>20</v>
      </c>
      <c r="E12" s="46">
        <f>'G-1'!E12+'G-4'!E12</f>
        <v>6</v>
      </c>
      <c r="F12" s="6">
        <f t="shared" si="0"/>
        <v>600</v>
      </c>
      <c r="G12" s="2"/>
      <c r="H12" s="19" t="s">
        <v>6</v>
      </c>
      <c r="I12" s="46">
        <f>'G-1'!I12+'G-4'!I12</f>
        <v>99</v>
      </c>
      <c r="J12" s="46">
        <f>'G-1'!J12+'G-4'!J12</f>
        <v>412</v>
      </c>
      <c r="K12" s="46">
        <f>'G-1'!K12+'G-4'!K12</f>
        <v>20</v>
      </c>
      <c r="L12" s="46">
        <f>'G-1'!L12+'G-4'!L12</f>
        <v>2</v>
      </c>
      <c r="M12" s="6">
        <f t="shared" si="1"/>
        <v>506.5</v>
      </c>
      <c r="N12" s="2">
        <f>F22+M10+M11+M12</f>
        <v>2028</v>
      </c>
      <c r="O12" s="19" t="s">
        <v>32</v>
      </c>
      <c r="P12" s="46">
        <f>'G-1'!P12+'G-4'!P12</f>
        <v>136</v>
      </c>
      <c r="Q12" s="46">
        <f>'G-1'!Q12+'G-4'!Q12</f>
        <v>435</v>
      </c>
      <c r="R12" s="46">
        <f>'G-1'!R12+'G-4'!R12</f>
        <v>27</v>
      </c>
      <c r="S12" s="46">
        <f>'G-1'!S12+'G-4'!S12</f>
        <v>6</v>
      </c>
      <c r="T12" s="6">
        <f t="shared" si="2"/>
        <v>572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144</v>
      </c>
      <c r="C13" s="46">
        <f>'G-1'!C13+'G-4'!C13</f>
        <v>495</v>
      </c>
      <c r="D13" s="46">
        <f>'G-1'!D13+'G-4'!D13</f>
        <v>19</v>
      </c>
      <c r="E13" s="46">
        <f>'G-1'!E13+'G-4'!E13</f>
        <v>7</v>
      </c>
      <c r="F13" s="6">
        <f t="shared" si="0"/>
        <v>622.5</v>
      </c>
      <c r="G13" s="2">
        <f t="shared" ref="G13:G19" si="3">F10+F11+F12+F13</f>
        <v>2255.5</v>
      </c>
      <c r="H13" s="19" t="s">
        <v>7</v>
      </c>
      <c r="I13" s="46">
        <f>'G-1'!I13+'G-4'!I13</f>
        <v>77</v>
      </c>
      <c r="J13" s="46">
        <f>'G-1'!J13+'G-4'!J13</f>
        <v>416</v>
      </c>
      <c r="K13" s="46">
        <f>'G-1'!K13+'G-4'!K13</f>
        <v>24</v>
      </c>
      <c r="L13" s="46">
        <f>'G-1'!L13+'G-4'!L13</f>
        <v>8</v>
      </c>
      <c r="M13" s="6">
        <f t="shared" si="1"/>
        <v>522.5</v>
      </c>
      <c r="N13" s="2">
        <f t="shared" ref="N13:N18" si="4">M10+M11+M12+M13</f>
        <v>2095.5</v>
      </c>
      <c r="O13" s="19" t="s">
        <v>33</v>
      </c>
      <c r="P13" s="46">
        <f>'G-1'!P13+'G-4'!P13</f>
        <v>145</v>
      </c>
      <c r="Q13" s="46">
        <f>'G-1'!Q13+'G-4'!Q13</f>
        <v>465</v>
      </c>
      <c r="R13" s="46">
        <f>'G-1'!R13+'G-4'!R13</f>
        <v>19</v>
      </c>
      <c r="S13" s="46">
        <f>'G-1'!S13+'G-4'!S13</f>
        <v>5</v>
      </c>
      <c r="T13" s="6">
        <f t="shared" si="2"/>
        <v>588</v>
      </c>
      <c r="U13" s="2">
        <f t="shared" ref="U13:U21" si="5">T10+T11+T12+T13</f>
        <v>2419.5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'G-1'!B14+'G-4'!B14</f>
        <v>136</v>
      </c>
      <c r="C14" s="46">
        <f>'G-1'!C14+'G-4'!C14</f>
        <v>452</v>
      </c>
      <c r="D14" s="46">
        <f>'G-1'!D14+'G-4'!D14</f>
        <v>22</v>
      </c>
      <c r="E14" s="46">
        <f>'G-1'!E14+'G-4'!E14</f>
        <v>7</v>
      </c>
      <c r="F14" s="6">
        <f t="shared" si="0"/>
        <v>581.5</v>
      </c>
      <c r="G14" s="2">
        <f t="shared" si="3"/>
        <v>2334.5</v>
      </c>
      <c r="H14" s="19" t="s">
        <v>9</v>
      </c>
      <c r="I14" s="46">
        <f>'G-1'!I14+'G-4'!I14</f>
        <v>78</v>
      </c>
      <c r="J14" s="46">
        <f>'G-1'!J14+'G-4'!J14</f>
        <v>409</v>
      </c>
      <c r="K14" s="46">
        <f>'G-1'!K14+'G-4'!K14</f>
        <v>22</v>
      </c>
      <c r="L14" s="46">
        <f>'G-1'!L14+'G-4'!L14</f>
        <v>8</v>
      </c>
      <c r="M14" s="6">
        <f t="shared" si="1"/>
        <v>512</v>
      </c>
      <c r="N14" s="2">
        <f t="shared" si="4"/>
        <v>2154.5</v>
      </c>
      <c r="O14" s="19" t="s">
        <v>29</v>
      </c>
      <c r="P14" s="46">
        <f>'G-1'!P14+'G-4'!P14</f>
        <v>137</v>
      </c>
      <c r="Q14" s="46">
        <f>'G-1'!Q14+'G-4'!Q14</f>
        <v>468</v>
      </c>
      <c r="R14" s="46">
        <f>'G-1'!R14+'G-4'!R14</f>
        <v>20</v>
      </c>
      <c r="S14" s="46">
        <f>'G-1'!S14+'G-4'!S14</f>
        <v>15</v>
      </c>
      <c r="T14" s="6">
        <f t="shared" si="2"/>
        <v>614</v>
      </c>
      <c r="U14" s="2">
        <f t="shared" si="5"/>
        <v>2389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'G-1'!B15+'G-4'!B15</f>
        <v>136</v>
      </c>
      <c r="C15" s="46">
        <f>'G-1'!C15+'G-4'!C15</f>
        <v>446</v>
      </c>
      <c r="D15" s="46">
        <f>'G-1'!D15+'G-4'!D15</f>
        <v>24</v>
      </c>
      <c r="E15" s="46">
        <f>'G-1'!E15+'G-4'!E15</f>
        <v>10</v>
      </c>
      <c r="F15" s="6">
        <f t="shared" si="0"/>
        <v>587</v>
      </c>
      <c r="G15" s="2">
        <f t="shared" si="3"/>
        <v>2391</v>
      </c>
      <c r="H15" s="19" t="s">
        <v>12</v>
      </c>
      <c r="I15" s="46">
        <f>'G-1'!I15+'G-4'!I15</f>
        <v>76</v>
      </c>
      <c r="J15" s="46">
        <f>'G-1'!J15+'G-4'!J15</f>
        <v>396</v>
      </c>
      <c r="K15" s="46">
        <f>'G-1'!K15+'G-4'!K15</f>
        <v>22</v>
      </c>
      <c r="L15" s="46">
        <f>'G-1'!L15+'G-4'!L15</f>
        <v>10</v>
      </c>
      <c r="M15" s="6">
        <f t="shared" si="1"/>
        <v>503</v>
      </c>
      <c r="N15" s="2">
        <f t="shared" si="4"/>
        <v>2044</v>
      </c>
      <c r="O15" s="18" t="s">
        <v>30</v>
      </c>
      <c r="P15" s="46">
        <f>'G-1'!P15+'G-4'!P15</f>
        <v>144</v>
      </c>
      <c r="Q15" s="46">
        <f>'G-1'!Q15+'G-4'!Q15</f>
        <v>463</v>
      </c>
      <c r="R15" s="46">
        <f>'G-1'!R15+'G-4'!R15</f>
        <v>26</v>
      </c>
      <c r="S15" s="46">
        <f>'G-1'!S15+'G-4'!S15</f>
        <v>10</v>
      </c>
      <c r="T15" s="6">
        <f t="shared" si="2"/>
        <v>612</v>
      </c>
      <c r="U15" s="2">
        <f t="shared" si="5"/>
        <v>2386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'G-1'!B16+'G-4'!B16</f>
        <v>162</v>
      </c>
      <c r="C16" s="46">
        <f>'G-1'!C16+'G-4'!C16</f>
        <v>440</v>
      </c>
      <c r="D16" s="46">
        <f>'G-1'!D16+'G-4'!D16</f>
        <v>28</v>
      </c>
      <c r="E16" s="46">
        <f>'G-1'!E16+'G-4'!E16</f>
        <v>14</v>
      </c>
      <c r="F16" s="6">
        <f t="shared" si="0"/>
        <v>612</v>
      </c>
      <c r="G16" s="2">
        <f t="shared" si="3"/>
        <v>2403</v>
      </c>
      <c r="H16" s="19" t="s">
        <v>15</v>
      </c>
      <c r="I16" s="46">
        <f>'G-1'!I16+'G-4'!I16</f>
        <v>79</v>
      </c>
      <c r="J16" s="46">
        <f>'G-1'!J16+'G-4'!J16</f>
        <v>409</v>
      </c>
      <c r="K16" s="46">
        <f>'G-1'!K16+'G-4'!K16</f>
        <v>21</v>
      </c>
      <c r="L16" s="46">
        <f>'G-1'!L16+'G-4'!L16</f>
        <v>8</v>
      </c>
      <c r="M16" s="6">
        <f t="shared" si="1"/>
        <v>510.5</v>
      </c>
      <c r="N16" s="2">
        <f t="shared" si="4"/>
        <v>2048</v>
      </c>
      <c r="O16" s="19" t="s">
        <v>8</v>
      </c>
      <c r="P16" s="46">
        <f>'G-1'!P16+'G-4'!P16</f>
        <v>141</v>
      </c>
      <c r="Q16" s="46">
        <f>'G-1'!Q16+'G-4'!Q16</f>
        <v>545</v>
      </c>
      <c r="R16" s="46">
        <f>'G-1'!R16+'G-4'!R16</f>
        <v>22</v>
      </c>
      <c r="S16" s="46">
        <f>'G-1'!S16+'G-4'!S16</f>
        <v>6</v>
      </c>
      <c r="T16" s="6">
        <f t="shared" si="2"/>
        <v>674.5</v>
      </c>
      <c r="U16" s="2">
        <f t="shared" si="5"/>
        <v>2488.5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'G-1'!B17+'G-4'!B17</f>
        <v>135</v>
      </c>
      <c r="C17" s="46">
        <f>'G-1'!C17+'G-4'!C17</f>
        <v>413</v>
      </c>
      <c r="D17" s="46">
        <f>'G-1'!D17+'G-4'!D17</f>
        <v>23</v>
      </c>
      <c r="E17" s="46">
        <f>'G-1'!E17+'G-4'!E17</f>
        <v>16</v>
      </c>
      <c r="F17" s="6">
        <f t="shared" si="0"/>
        <v>566.5</v>
      </c>
      <c r="G17" s="2">
        <f t="shared" si="3"/>
        <v>2347</v>
      </c>
      <c r="H17" s="19" t="s">
        <v>18</v>
      </c>
      <c r="I17" s="46">
        <f>'G-1'!I17+'G-4'!I17</f>
        <v>80</v>
      </c>
      <c r="J17" s="46">
        <f>'G-1'!J17+'G-4'!J17</f>
        <v>393</v>
      </c>
      <c r="K17" s="46">
        <f>'G-1'!K17+'G-4'!K17</f>
        <v>19</v>
      </c>
      <c r="L17" s="46">
        <f>'G-1'!L17+'G-4'!L17</f>
        <v>10</v>
      </c>
      <c r="M17" s="6">
        <f t="shared" si="1"/>
        <v>496</v>
      </c>
      <c r="N17" s="2">
        <f t="shared" si="4"/>
        <v>2021.5</v>
      </c>
      <c r="O17" s="19" t="s">
        <v>10</v>
      </c>
      <c r="P17" s="46">
        <f>'G-1'!P17+'G-4'!P17</f>
        <v>150</v>
      </c>
      <c r="Q17" s="46">
        <f>'G-1'!Q17+'G-4'!Q17</f>
        <v>517</v>
      </c>
      <c r="R17" s="46">
        <f>'G-1'!R17+'G-4'!R17</f>
        <v>21</v>
      </c>
      <c r="S17" s="46">
        <f>'G-1'!S17+'G-4'!S17</f>
        <v>6</v>
      </c>
      <c r="T17" s="6">
        <f t="shared" si="2"/>
        <v>649</v>
      </c>
      <c r="U17" s="2">
        <f t="shared" si="5"/>
        <v>2549.5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'G-1'!B18+'G-4'!B18</f>
        <v>128</v>
      </c>
      <c r="C18" s="46">
        <f>'G-1'!C18+'G-4'!C18</f>
        <v>427</v>
      </c>
      <c r="D18" s="46">
        <f>'G-1'!D18+'G-4'!D18</f>
        <v>27</v>
      </c>
      <c r="E18" s="46">
        <f>'G-1'!E18+'G-4'!E18</f>
        <v>15</v>
      </c>
      <c r="F18" s="6">
        <f t="shared" si="0"/>
        <v>582.5</v>
      </c>
      <c r="G18" s="2">
        <f t="shared" si="3"/>
        <v>2348</v>
      </c>
      <c r="H18" s="19" t="s">
        <v>20</v>
      </c>
      <c r="I18" s="46">
        <f>'G-1'!I18+'G-4'!I18</f>
        <v>95</v>
      </c>
      <c r="J18" s="46">
        <f>'G-1'!J18+'G-4'!J18</f>
        <v>392</v>
      </c>
      <c r="K18" s="46">
        <f>'G-1'!K18+'G-4'!K18</f>
        <v>24</v>
      </c>
      <c r="L18" s="46">
        <f>'G-1'!L18+'G-4'!L18</f>
        <v>13</v>
      </c>
      <c r="M18" s="6">
        <f t="shared" si="1"/>
        <v>520</v>
      </c>
      <c r="N18" s="2">
        <f t="shared" si="4"/>
        <v>2029.5</v>
      </c>
      <c r="O18" s="19" t="s">
        <v>13</v>
      </c>
      <c r="P18" s="46">
        <f>'G-1'!P18+'G-4'!P18</f>
        <v>169</v>
      </c>
      <c r="Q18" s="46">
        <f>'G-1'!Q18+'G-4'!Q18</f>
        <v>493</v>
      </c>
      <c r="R18" s="46">
        <f>'G-1'!R18+'G-4'!R18</f>
        <v>21</v>
      </c>
      <c r="S18" s="46">
        <f>'G-1'!S18+'G-4'!S18</f>
        <v>6</v>
      </c>
      <c r="T18" s="6">
        <f t="shared" si="2"/>
        <v>634.5</v>
      </c>
      <c r="U18" s="2">
        <f t="shared" si="5"/>
        <v>2570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'G-1'!B19+'G-4'!B19</f>
        <v>25</v>
      </c>
      <c r="C19" s="47">
        <f>'G-1'!C19+'G-4'!C19</f>
        <v>380</v>
      </c>
      <c r="D19" s="47">
        <f>'G-1'!D19+'G-4'!D19</f>
        <v>26</v>
      </c>
      <c r="E19" s="47">
        <f>'G-1'!E19+'G-4'!E19</f>
        <v>9</v>
      </c>
      <c r="F19" s="7">
        <f t="shared" si="0"/>
        <v>467</v>
      </c>
      <c r="G19" s="3">
        <f t="shared" si="3"/>
        <v>2228</v>
      </c>
      <c r="H19" s="20" t="s">
        <v>22</v>
      </c>
      <c r="I19" s="46">
        <f>'G-1'!I19+'G-4'!I19</f>
        <v>108</v>
      </c>
      <c r="J19" s="46">
        <f>'G-1'!J19+'G-4'!J19</f>
        <v>429</v>
      </c>
      <c r="K19" s="46">
        <f>'G-1'!K19+'G-4'!K19</f>
        <v>20</v>
      </c>
      <c r="L19" s="46">
        <f>'G-1'!L19+'G-4'!L19</f>
        <v>5</v>
      </c>
      <c r="M19" s="6">
        <f t="shared" si="1"/>
        <v>535.5</v>
      </c>
      <c r="N19" s="2">
        <f>M16+M17+M18+M19</f>
        <v>2062</v>
      </c>
      <c r="O19" s="19" t="s">
        <v>16</v>
      </c>
      <c r="P19" s="46">
        <f>'G-1'!P19+'G-4'!P19</f>
        <v>201</v>
      </c>
      <c r="Q19" s="46">
        <f>'G-1'!Q19+'G-4'!Q19</f>
        <v>460</v>
      </c>
      <c r="R19" s="46">
        <f>'G-1'!R19+'G-4'!R19</f>
        <v>17</v>
      </c>
      <c r="S19" s="46">
        <f>'G-1'!S19+'G-4'!S19</f>
        <v>5</v>
      </c>
      <c r="T19" s="6">
        <f t="shared" si="2"/>
        <v>607</v>
      </c>
      <c r="U19" s="2">
        <f t="shared" si="5"/>
        <v>2565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'G-1'!B20+'G-4'!B20</f>
        <v>52</v>
      </c>
      <c r="C20" s="45">
        <f>'G-1'!C20+'G-4'!C20</f>
        <v>326</v>
      </c>
      <c r="D20" s="45">
        <f>'G-1'!D20+'G-4'!D20</f>
        <v>33</v>
      </c>
      <c r="E20" s="45">
        <f>'G-1'!E20+'G-4'!E20</f>
        <v>6</v>
      </c>
      <c r="F20" s="8">
        <f t="shared" si="0"/>
        <v>433</v>
      </c>
      <c r="G20" s="35"/>
      <c r="H20" s="19" t="s">
        <v>24</v>
      </c>
      <c r="I20" s="46">
        <f>'G-1'!I20+'G-4'!I20</f>
        <v>97</v>
      </c>
      <c r="J20" s="46">
        <f>'G-1'!J20+'G-4'!J20</f>
        <v>441</v>
      </c>
      <c r="K20" s="46">
        <f>'G-1'!K20+'G-4'!K20</f>
        <v>20</v>
      </c>
      <c r="L20" s="46">
        <f>'G-1'!L20+'G-4'!L20</f>
        <v>8</v>
      </c>
      <c r="M20" s="8">
        <f t="shared" si="1"/>
        <v>549.5</v>
      </c>
      <c r="N20" s="2">
        <f>M17+M18+M19+M20</f>
        <v>2101</v>
      </c>
      <c r="O20" s="19" t="s">
        <v>45</v>
      </c>
      <c r="P20" s="46">
        <f>'G-1'!P20+'G-4'!P20</f>
        <v>139</v>
      </c>
      <c r="Q20" s="46">
        <f>'G-1'!Q20+'G-4'!Q20</f>
        <v>476</v>
      </c>
      <c r="R20" s="46">
        <f>'G-1'!R20+'G-4'!R20</f>
        <v>25</v>
      </c>
      <c r="S20" s="46">
        <f>'G-1'!S20+'G-4'!S20</f>
        <v>2</v>
      </c>
      <c r="T20" s="8">
        <f t="shared" si="2"/>
        <v>600.5</v>
      </c>
      <c r="U20" s="2">
        <f t="shared" si="5"/>
        <v>2491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'G-1'!B21+'G-4'!B21</f>
        <v>51</v>
      </c>
      <c r="C21" s="45">
        <f>'G-1'!C21+'G-4'!C21</f>
        <v>325</v>
      </c>
      <c r="D21" s="45">
        <f>'G-1'!D21+'G-4'!D21</f>
        <v>28</v>
      </c>
      <c r="E21" s="45">
        <f>'G-1'!E21+'G-4'!E21</f>
        <v>7</v>
      </c>
      <c r="F21" s="6">
        <f t="shared" si="0"/>
        <v>424</v>
      </c>
      <c r="G21" s="36"/>
      <c r="H21" s="20" t="s">
        <v>25</v>
      </c>
      <c r="I21" s="46">
        <f>'G-1'!I21+'G-4'!I21</f>
        <v>121</v>
      </c>
      <c r="J21" s="46">
        <f>'G-1'!J21+'G-4'!J21</f>
        <v>439</v>
      </c>
      <c r="K21" s="46">
        <f>'G-1'!K21+'G-4'!K21</f>
        <v>15</v>
      </c>
      <c r="L21" s="46">
        <f>'G-1'!L21+'G-4'!L21</f>
        <v>7</v>
      </c>
      <c r="M21" s="6">
        <f t="shared" si="1"/>
        <v>547</v>
      </c>
      <c r="N21" s="2">
        <f>M18+M19+M20+M21</f>
        <v>2152</v>
      </c>
      <c r="O21" s="21" t="s">
        <v>46</v>
      </c>
      <c r="P21" s="47">
        <f>'G-1'!P21+'G-4'!P21</f>
        <v>130</v>
      </c>
      <c r="Q21" s="47">
        <f>'G-1'!Q21+'G-4'!Q21</f>
        <v>472</v>
      </c>
      <c r="R21" s="47">
        <f>'G-1'!R21+'G-4'!R21</f>
        <v>24</v>
      </c>
      <c r="S21" s="47">
        <f>'G-1'!S21+'G-4'!S21</f>
        <v>1</v>
      </c>
      <c r="T21" s="7">
        <f t="shared" si="2"/>
        <v>587.5</v>
      </c>
      <c r="U21" s="3">
        <f t="shared" si="5"/>
        <v>2429.5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'G-1'!B22+'G-4'!B22</f>
        <v>89</v>
      </c>
      <c r="C22" s="45">
        <f>'G-1'!C22+'G-4'!C22</f>
        <v>337</v>
      </c>
      <c r="D22" s="45">
        <f>'G-1'!D22+'G-4'!D22</f>
        <v>23</v>
      </c>
      <c r="E22" s="45">
        <f>'G-1'!E22+'G-4'!E22</f>
        <v>11</v>
      </c>
      <c r="F22" s="6">
        <f t="shared" si="0"/>
        <v>455</v>
      </c>
      <c r="G22" s="2"/>
      <c r="H22" s="21" t="s">
        <v>26</v>
      </c>
      <c r="I22" s="46">
        <f>'G-1'!I22+'G-4'!I22</f>
        <v>142</v>
      </c>
      <c r="J22" s="46">
        <f>'G-1'!J22+'G-4'!J22</f>
        <v>425</v>
      </c>
      <c r="K22" s="46">
        <f>'G-1'!K22+'G-4'!K22</f>
        <v>24</v>
      </c>
      <c r="L22" s="46">
        <f>'G-1'!L22+'G-4'!L22</f>
        <v>11</v>
      </c>
      <c r="M22" s="6">
        <f t="shared" si="1"/>
        <v>571.5</v>
      </c>
      <c r="N22" s="3">
        <f>M19+M20+M21+M22</f>
        <v>2203.5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37" t="s">
        <v>47</v>
      </c>
      <c r="B23" s="138"/>
      <c r="C23" s="143" t="s">
        <v>50</v>
      </c>
      <c r="D23" s="144"/>
      <c r="E23" s="144"/>
      <c r="F23" s="145"/>
      <c r="G23" s="53">
        <f>MAX(G13:G19)</f>
        <v>2403</v>
      </c>
      <c r="H23" s="141" t="s">
        <v>48</v>
      </c>
      <c r="I23" s="142"/>
      <c r="J23" s="134" t="s">
        <v>50</v>
      </c>
      <c r="K23" s="135"/>
      <c r="L23" s="135"/>
      <c r="M23" s="136"/>
      <c r="N23" s="54">
        <f>MAX(N10:N22)</f>
        <v>2203.5</v>
      </c>
      <c r="O23" s="137" t="s">
        <v>49</v>
      </c>
      <c r="P23" s="138"/>
      <c r="Q23" s="143" t="s">
        <v>50</v>
      </c>
      <c r="R23" s="144"/>
      <c r="S23" s="144"/>
      <c r="T23" s="145"/>
      <c r="U23" s="53">
        <f>MAX(U13:U21)</f>
        <v>2570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9"/>
      <c r="B24" s="140"/>
      <c r="C24" s="52" t="s">
        <v>72</v>
      </c>
      <c r="D24" s="55"/>
      <c r="E24" s="55"/>
      <c r="F24" s="56" t="s">
        <v>86</v>
      </c>
      <c r="G24" s="57"/>
      <c r="H24" s="139"/>
      <c r="I24" s="140"/>
      <c r="J24" s="52" t="s">
        <v>72</v>
      </c>
      <c r="K24" s="55"/>
      <c r="L24" s="55"/>
      <c r="M24" s="56" t="s">
        <v>75</v>
      </c>
      <c r="N24" s="57"/>
      <c r="O24" s="139"/>
      <c r="P24" s="140"/>
      <c r="Q24" s="52" t="s">
        <v>72</v>
      </c>
      <c r="R24" s="55"/>
      <c r="S24" s="55"/>
      <c r="T24" s="56" t="s">
        <v>82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6" t="s">
        <v>51</v>
      </c>
      <c r="B26" s="146"/>
      <c r="C26" s="146"/>
      <c r="D26" s="146"/>
      <c r="E26" s="14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E45" sqref="E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3" t="s">
        <v>111</v>
      </c>
      <c r="B2" s="163"/>
      <c r="C2" s="163"/>
      <c r="D2" s="163"/>
      <c r="E2" s="163"/>
      <c r="F2" s="163"/>
      <c r="G2" s="163"/>
      <c r="H2" s="163"/>
      <c r="I2" s="163"/>
      <c r="J2" s="163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4" t="s">
        <v>112</v>
      </c>
      <c r="B4" s="164"/>
      <c r="C4" s="165" t="s">
        <v>60</v>
      </c>
      <c r="D4" s="165"/>
      <c r="E4" s="165"/>
      <c r="F4" s="77"/>
      <c r="G4" s="73"/>
      <c r="H4" s="73"/>
      <c r="I4" s="73"/>
      <c r="J4" s="73"/>
    </row>
    <row r="5" spans="1:10" x14ac:dyDescent="0.2">
      <c r="A5" s="148" t="s">
        <v>56</v>
      </c>
      <c r="B5" s="148"/>
      <c r="C5" s="166" t="str">
        <f>'G-1'!D5</f>
        <v>CALLE 76 X CARRERA 47</v>
      </c>
      <c r="D5" s="166"/>
      <c r="E5" s="166"/>
      <c r="F5" s="78"/>
      <c r="G5" s="79"/>
      <c r="H5" s="70" t="s">
        <v>53</v>
      </c>
      <c r="I5" s="167">
        <f>'G-1'!L5</f>
        <v>0</v>
      </c>
      <c r="J5" s="167"/>
    </row>
    <row r="6" spans="1:10" x14ac:dyDescent="0.2">
      <c r="A6" s="148" t="s">
        <v>113</v>
      </c>
      <c r="B6" s="148"/>
      <c r="C6" s="168" t="s">
        <v>151</v>
      </c>
      <c r="D6" s="168"/>
      <c r="E6" s="168"/>
      <c r="F6" s="78"/>
      <c r="G6" s="79"/>
      <c r="H6" s="70" t="s">
        <v>58</v>
      </c>
      <c r="I6" s="169">
        <f>'G-1'!S6</f>
        <v>42485</v>
      </c>
      <c r="J6" s="169"/>
    </row>
    <row r="7" spans="1:10" x14ac:dyDescent="0.2">
      <c r="A7" s="80"/>
      <c r="B7" s="80"/>
      <c r="C7" s="170"/>
      <c r="D7" s="170"/>
      <c r="E7" s="170"/>
      <c r="F7" s="170"/>
      <c r="G7" s="77"/>
      <c r="H7" s="81"/>
      <c r="I7" s="82"/>
      <c r="J7" s="73"/>
    </row>
    <row r="8" spans="1:10" x14ac:dyDescent="0.2">
      <c r="A8" s="171" t="s">
        <v>114</v>
      </c>
      <c r="B8" s="173" t="s">
        <v>115</v>
      </c>
      <c r="C8" s="171" t="s">
        <v>116</v>
      </c>
      <c r="D8" s="173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75" t="s">
        <v>122</v>
      </c>
      <c r="J8" s="177" t="s">
        <v>123</v>
      </c>
    </row>
    <row r="9" spans="1:10" x14ac:dyDescent="0.2">
      <c r="A9" s="172"/>
      <c r="B9" s="174"/>
      <c r="C9" s="172"/>
      <c r="D9" s="174"/>
      <c r="E9" s="86" t="s">
        <v>52</v>
      </c>
      <c r="F9" s="87" t="s">
        <v>0</v>
      </c>
      <c r="G9" s="88" t="s">
        <v>2</v>
      </c>
      <c r="H9" s="87" t="s">
        <v>3</v>
      </c>
      <c r="I9" s="176"/>
      <c r="J9" s="178"/>
    </row>
    <row r="10" spans="1:10" x14ac:dyDescent="0.2">
      <c r="A10" s="179" t="s">
        <v>124</v>
      </c>
      <c r="B10" s="182">
        <v>3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80"/>
      <c r="B11" s="183"/>
      <c r="C11" s="89" t="s">
        <v>126</v>
      </c>
      <c r="D11" s="92" t="s">
        <v>127</v>
      </c>
      <c r="E11" s="93">
        <v>472</v>
      </c>
      <c r="F11" s="93">
        <v>1510</v>
      </c>
      <c r="G11" s="93">
        <v>83</v>
      </c>
      <c r="H11" s="93">
        <v>18</v>
      </c>
      <c r="I11" s="93">
        <f t="shared" ref="I11:I45" si="0">E11*0.5+F11+G11*2+H11*2.5</f>
        <v>1957</v>
      </c>
      <c r="J11" s="94">
        <f>IF(I11=0,"0,00",I11/SUM(I10:I12)*100)</f>
        <v>88.093630429889714</v>
      </c>
    </row>
    <row r="12" spans="1:10" x14ac:dyDescent="0.2">
      <c r="A12" s="180"/>
      <c r="B12" s="183"/>
      <c r="C12" s="95" t="s">
        <v>136</v>
      </c>
      <c r="D12" s="96" t="s">
        <v>128</v>
      </c>
      <c r="E12" s="49">
        <v>62</v>
      </c>
      <c r="F12" s="49">
        <v>231</v>
      </c>
      <c r="G12" s="49">
        <v>0</v>
      </c>
      <c r="H12" s="49">
        <v>1</v>
      </c>
      <c r="I12" s="97">
        <f t="shared" si="0"/>
        <v>264.5</v>
      </c>
      <c r="J12" s="98">
        <f>IF(I12=0,"0,00",I12/SUM(I10:I12)*100)</f>
        <v>11.906369570110286</v>
      </c>
    </row>
    <row r="13" spans="1:10" x14ac:dyDescent="0.2">
      <c r="A13" s="180"/>
      <c r="B13" s="183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80"/>
      <c r="B14" s="183"/>
      <c r="C14" s="89" t="s">
        <v>129</v>
      </c>
      <c r="D14" s="92" t="s">
        <v>127</v>
      </c>
      <c r="E14" s="93">
        <v>360</v>
      </c>
      <c r="F14" s="93">
        <v>1674</v>
      </c>
      <c r="G14" s="93">
        <v>136</v>
      </c>
      <c r="H14" s="93">
        <v>38</v>
      </c>
      <c r="I14" s="93">
        <f t="shared" si="0"/>
        <v>2221</v>
      </c>
      <c r="J14" s="94">
        <f>IF(I14=0,"0,00",I14/SUM(I13:I15)*100)</f>
        <v>87.613412228796832</v>
      </c>
    </row>
    <row r="15" spans="1:10" x14ac:dyDescent="0.2">
      <c r="A15" s="180"/>
      <c r="B15" s="183"/>
      <c r="C15" s="95" t="s">
        <v>137</v>
      </c>
      <c r="D15" s="96" t="s">
        <v>128</v>
      </c>
      <c r="E15" s="49">
        <v>62</v>
      </c>
      <c r="F15" s="49">
        <v>266</v>
      </c>
      <c r="G15" s="49">
        <v>1</v>
      </c>
      <c r="H15" s="49">
        <v>6</v>
      </c>
      <c r="I15" s="97">
        <f t="shared" si="0"/>
        <v>314</v>
      </c>
      <c r="J15" s="98">
        <f>IF(I15=0,"0,00",I15/SUM(I13:I15)*100)</f>
        <v>12.386587771203155</v>
      </c>
    </row>
    <row r="16" spans="1:10" x14ac:dyDescent="0.2">
      <c r="A16" s="180"/>
      <c r="B16" s="183"/>
      <c r="C16" s="99"/>
      <c r="D16" s="90" t="s">
        <v>125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80"/>
      <c r="B17" s="183"/>
      <c r="C17" s="89" t="s">
        <v>130</v>
      </c>
      <c r="D17" s="92" t="s">
        <v>127</v>
      </c>
      <c r="E17" s="93">
        <v>530</v>
      </c>
      <c r="F17" s="93">
        <v>1587</v>
      </c>
      <c r="G17" s="93">
        <v>110</v>
      </c>
      <c r="H17" s="93">
        <v>37</v>
      </c>
      <c r="I17" s="93">
        <f t="shared" si="0"/>
        <v>2164.5</v>
      </c>
      <c r="J17" s="94">
        <f>IF(I17=0,"0,00",I17/SUM(I16:I18)*100)</f>
        <v>84.320218153486564</v>
      </c>
    </row>
    <row r="18" spans="1:10" x14ac:dyDescent="0.2">
      <c r="A18" s="181"/>
      <c r="B18" s="184"/>
      <c r="C18" s="100" t="s">
        <v>138</v>
      </c>
      <c r="D18" s="96" t="s">
        <v>128</v>
      </c>
      <c r="E18" s="49">
        <v>89</v>
      </c>
      <c r="F18" s="49">
        <v>329</v>
      </c>
      <c r="G18" s="49">
        <v>2</v>
      </c>
      <c r="H18" s="49">
        <v>10</v>
      </c>
      <c r="I18" s="97">
        <f t="shared" si="0"/>
        <v>402.5</v>
      </c>
      <c r="J18" s="98">
        <f>IF(I18=0,"0,00",I18/SUM(I16:I18)*100)</f>
        <v>15.679781846513441</v>
      </c>
    </row>
    <row r="19" spans="1:10" x14ac:dyDescent="0.2">
      <c r="A19" s="179" t="s">
        <v>131</v>
      </c>
      <c r="B19" s="182"/>
      <c r="C19" s="101"/>
      <c r="D19" s="90" t="s">
        <v>125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80"/>
      <c r="B20" s="183"/>
      <c r="C20" s="89" t="s">
        <v>126</v>
      </c>
      <c r="D20" s="92" t="s">
        <v>127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80"/>
      <c r="B21" s="183"/>
      <c r="C21" s="95" t="s">
        <v>139</v>
      </c>
      <c r="D21" s="96" t="s">
        <v>128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80"/>
      <c r="B22" s="183"/>
      <c r="C22" s="99"/>
      <c r="D22" s="90" t="s">
        <v>125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80"/>
      <c r="B23" s="183"/>
      <c r="C23" s="89" t="s">
        <v>129</v>
      </c>
      <c r="D23" s="92" t="s">
        <v>127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80"/>
      <c r="B24" s="183"/>
      <c r="C24" s="95" t="s">
        <v>140</v>
      </c>
      <c r="D24" s="96" t="s">
        <v>128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80"/>
      <c r="B25" s="183"/>
      <c r="C25" s="99"/>
      <c r="D25" s="90" t="s">
        <v>125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80"/>
      <c r="B26" s="183"/>
      <c r="C26" s="89" t="s">
        <v>130</v>
      </c>
      <c r="D26" s="92" t="s">
        <v>127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81"/>
      <c r="B27" s="184"/>
      <c r="C27" s="100" t="s">
        <v>141</v>
      </c>
      <c r="D27" s="96" t="s">
        <v>128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9" t="s">
        <v>132</v>
      </c>
      <c r="B28" s="182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80"/>
      <c r="B29" s="183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80"/>
      <c r="B30" s="183"/>
      <c r="C30" s="95" t="s">
        <v>142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80"/>
      <c r="B31" s="183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80"/>
      <c r="B32" s="183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80"/>
      <c r="B33" s="183"/>
      <c r="C33" s="95" t="s">
        <v>143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80"/>
      <c r="B34" s="183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80"/>
      <c r="B35" s="183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81"/>
      <c r="B36" s="184"/>
      <c r="C36" s="100" t="s">
        <v>144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9" t="s">
        <v>133</v>
      </c>
      <c r="B37" s="182">
        <v>2</v>
      </c>
      <c r="C37" s="101"/>
      <c r="D37" s="90" t="s">
        <v>125</v>
      </c>
      <c r="E37" s="50">
        <v>24</v>
      </c>
      <c r="F37" s="50">
        <v>91</v>
      </c>
      <c r="G37" s="50">
        <v>21</v>
      </c>
      <c r="H37" s="50">
        <v>2</v>
      </c>
      <c r="I37" s="50">
        <f t="shared" si="0"/>
        <v>150</v>
      </c>
      <c r="J37" s="91">
        <f>IF(I37=0,"0,00",I37/SUM(I37:I39)*100)</f>
        <v>18.939393939393938</v>
      </c>
    </row>
    <row r="38" spans="1:10" x14ac:dyDescent="0.2">
      <c r="A38" s="180"/>
      <c r="B38" s="183"/>
      <c r="C38" s="89" t="s">
        <v>126</v>
      </c>
      <c r="D38" s="92" t="s">
        <v>127</v>
      </c>
      <c r="E38" s="93">
        <v>134</v>
      </c>
      <c r="F38" s="93">
        <v>525</v>
      </c>
      <c r="G38" s="93">
        <v>5</v>
      </c>
      <c r="H38" s="93">
        <v>16</v>
      </c>
      <c r="I38" s="93">
        <f t="shared" si="0"/>
        <v>642</v>
      </c>
      <c r="J38" s="94">
        <f>IF(I38=0,"0,00",I38/SUM(I37:I39)*100)</f>
        <v>81.060606060606062</v>
      </c>
    </row>
    <row r="39" spans="1:10" x14ac:dyDescent="0.2">
      <c r="A39" s="180"/>
      <c r="B39" s="183"/>
      <c r="C39" s="95" t="s">
        <v>145</v>
      </c>
      <c r="D39" s="96" t="s">
        <v>128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80"/>
      <c r="B40" s="183"/>
      <c r="C40" s="99"/>
      <c r="D40" s="90" t="s">
        <v>125</v>
      </c>
      <c r="E40" s="50">
        <v>33</v>
      </c>
      <c r="F40" s="50">
        <v>112</v>
      </c>
      <c r="G40" s="50">
        <v>27</v>
      </c>
      <c r="H40" s="50">
        <v>2</v>
      </c>
      <c r="I40" s="50">
        <f t="shared" si="0"/>
        <v>187.5</v>
      </c>
      <c r="J40" s="91">
        <f>IF(I40=0,"0,00",I40/SUM(I40:I42)*100)</f>
        <v>18.18622696411251</v>
      </c>
    </row>
    <row r="41" spans="1:10" x14ac:dyDescent="0.2">
      <c r="A41" s="180"/>
      <c r="B41" s="183"/>
      <c r="C41" s="89" t="s">
        <v>129</v>
      </c>
      <c r="D41" s="92" t="s">
        <v>127</v>
      </c>
      <c r="E41" s="93">
        <v>177</v>
      </c>
      <c r="F41" s="93">
        <v>734</v>
      </c>
      <c r="G41" s="93">
        <v>3</v>
      </c>
      <c r="H41" s="93">
        <v>6</v>
      </c>
      <c r="I41" s="93">
        <f t="shared" si="0"/>
        <v>843.5</v>
      </c>
      <c r="J41" s="94">
        <f>IF(I41=0,"0,00",I41/SUM(I40:I42)*100)</f>
        <v>81.813773035887479</v>
      </c>
    </row>
    <row r="42" spans="1:10" x14ac:dyDescent="0.2">
      <c r="A42" s="180"/>
      <c r="B42" s="183"/>
      <c r="C42" s="95" t="s">
        <v>146</v>
      </c>
      <c r="D42" s="96" t="s">
        <v>128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80"/>
      <c r="B43" s="183"/>
      <c r="C43" s="99"/>
      <c r="D43" s="90" t="s">
        <v>125</v>
      </c>
      <c r="E43" s="50">
        <v>61</v>
      </c>
      <c r="F43" s="50">
        <v>287</v>
      </c>
      <c r="G43" s="50">
        <v>38</v>
      </c>
      <c r="H43" s="50">
        <v>2</v>
      </c>
      <c r="I43" s="50">
        <f t="shared" si="0"/>
        <v>398.5</v>
      </c>
      <c r="J43" s="91">
        <f>IF(I43=0,"0,00",I43/SUM(I43:I45)*100)</f>
        <v>32.332657200811362</v>
      </c>
    </row>
    <row r="44" spans="1:10" x14ac:dyDescent="0.2">
      <c r="A44" s="180"/>
      <c r="B44" s="183"/>
      <c r="C44" s="89" t="s">
        <v>130</v>
      </c>
      <c r="D44" s="92" t="s">
        <v>127</v>
      </c>
      <c r="E44" s="93">
        <v>219</v>
      </c>
      <c r="F44" s="93">
        <v>707</v>
      </c>
      <c r="G44" s="93">
        <v>0</v>
      </c>
      <c r="H44" s="93">
        <v>7</v>
      </c>
      <c r="I44" s="93">
        <f t="shared" si="0"/>
        <v>834</v>
      </c>
      <c r="J44" s="94">
        <f>IF(I44=0,"0,00",I44/SUM(I43:I45)*100)</f>
        <v>67.667342799188646</v>
      </c>
    </row>
    <row r="45" spans="1:10" x14ac:dyDescent="0.2">
      <c r="A45" s="181"/>
      <c r="B45" s="184"/>
      <c r="C45" s="100" t="s">
        <v>147</v>
      </c>
      <c r="D45" s="96" t="s">
        <v>128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V8" sqref="V8:X8"/>
    </sheetView>
  </sheetViews>
  <sheetFormatPr baseColWidth="10" defaultRowHeight="12.75" x14ac:dyDescent="0.2"/>
  <cols>
    <col min="2" max="11" width="5.28515625" customWidth="1"/>
    <col min="12" max="12" width="3.140625" customWidth="1"/>
    <col min="13" max="20" width="4.7109375" customWidth="1"/>
    <col min="21" max="21" width="5.8554687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6" t="s">
        <v>94</v>
      </c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6" t="s">
        <v>95</v>
      </c>
      <c r="N3" s="186"/>
      <c r="O3" s="186"/>
      <c r="P3" s="186"/>
      <c r="Q3" s="186"/>
      <c r="R3" s="186"/>
      <c r="S3" s="186"/>
      <c r="T3" s="186"/>
      <c r="U3" s="186"/>
      <c r="V3" s="186"/>
      <c r="W3" s="186"/>
      <c r="X3" s="186"/>
      <c r="Y3" s="186"/>
      <c r="Z3" s="186"/>
      <c r="AA3" s="186"/>
      <c r="AB3" s="186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6" t="s">
        <v>96</v>
      </c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7" t="s">
        <v>97</v>
      </c>
      <c r="B8" s="187"/>
      <c r="C8" s="188" t="s">
        <v>98</v>
      </c>
      <c r="D8" s="188"/>
      <c r="E8" s="188"/>
      <c r="F8" s="188"/>
      <c r="G8" s="188"/>
      <c r="H8" s="188"/>
      <c r="I8" s="59"/>
      <c r="J8" s="59"/>
      <c r="K8" s="59"/>
      <c r="L8" s="187" t="s">
        <v>99</v>
      </c>
      <c r="M8" s="187"/>
      <c r="N8" s="187"/>
      <c r="O8" s="188" t="str">
        <f>'G-1'!D5</f>
        <v>CALLE 76 X CARRERA 47</v>
      </c>
      <c r="P8" s="188"/>
      <c r="Q8" s="188"/>
      <c r="R8" s="188"/>
      <c r="S8" s="188"/>
      <c r="T8" s="59"/>
      <c r="U8" s="59"/>
      <c r="V8" s="187" t="s">
        <v>100</v>
      </c>
      <c r="W8" s="187"/>
      <c r="X8" s="187"/>
      <c r="Y8" s="188">
        <f>'G-1'!L5</f>
        <v>0</v>
      </c>
      <c r="Z8" s="188"/>
      <c r="AA8" s="188"/>
      <c r="AB8" s="59"/>
      <c r="AC8" s="59"/>
      <c r="AD8" s="59"/>
      <c r="AE8" s="59"/>
      <c r="AF8" s="59"/>
      <c r="AG8" s="59"/>
      <c r="AH8" s="187" t="s">
        <v>101</v>
      </c>
      <c r="AI8" s="187"/>
      <c r="AJ8" s="191">
        <f>'G-1'!S6</f>
        <v>42485</v>
      </c>
      <c r="AK8" s="191"/>
      <c r="AL8" s="191"/>
      <c r="AM8" s="191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5" t="s">
        <v>134</v>
      </c>
      <c r="E10" s="185"/>
      <c r="F10" s="185"/>
      <c r="G10" s="185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5" t="s">
        <v>135</v>
      </c>
      <c r="T10" s="185"/>
      <c r="U10" s="185"/>
      <c r="V10" s="185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5" t="s">
        <v>49</v>
      </c>
      <c r="AI10" s="185"/>
      <c r="AJ10" s="185"/>
      <c r="AK10" s="185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2" t="s">
        <v>103</v>
      </c>
      <c r="U12" s="192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1484.5</v>
      </c>
      <c r="AV12" s="64">
        <f t="shared" si="0"/>
        <v>1537.5</v>
      </c>
      <c r="AW12" s="64">
        <f t="shared" si="0"/>
        <v>1579</v>
      </c>
      <c r="AX12" s="64">
        <f t="shared" si="0"/>
        <v>1576</v>
      </c>
      <c r="AY12" s="64">
        <f t="shared" si="0"/>
        <v>1543.5</v>
      </c>
      <c r="AZ12" s="64">
        <f t="shared" si="0"/>
        <v>1555.5</v>
      </c>
      <c r="BA12" s="64">
        <f t="shared" si="0"/>
        <v>1530.5</v>
      </c>
      <c r="BB12" s="64"/>
      <c r="BC12" s="64"/>
      <c r="BD12" s="64"/>
      <c r="BE12" s="64">
        <f t="shared" ref="BE12:BQ12" si="1">P14</f>
        <v>1203</v>
      </c>
      <c r="BF12" s="64">
        <f t="shared" si="1"/>
        <v>1363</v>
      </c>
      <c r="BG12" s="64">
        <f t="shared" si="1"/>
        <v>1410</v>
      </c>
      <c r="BH12" s="64">
        <f t="shared" si="1"/>
        <v>1401.5</v>
      </c>
      <c r="BI12" s="64">
        <f t="shared" si="1"/>
        <v>1332</v>
      </c>
      <c r="BJ12" s="64">
        <f t="shared" si="1"/>
        <v>1223</v>
      </c>
      <c r="BK12" s="64">
        <f t="shared" si="1"/>
        <v>1228.5</v>
      </c>
      <c r="BL12" s="64">
        <f t="shared" si="1"/>
        <v>1241</v>
      </c>
      <c r="BM12" s="64">
        <f t="shared" si="1"/>
        <v>1289.5</v>
      </c>
      <c r="BN12" s="64">
        <f t="shared" si="1"/>
        <v>1390</v>
      </c>
      <c r="BO12" s="64">
        <f t="shared" si="1"/>
        <v>1426</v>
      </c>
      <c r="BP12" s="64">
        <f t="shared" si="1"/>
        <v>1508.5</v>
      </c>
      <c r="BQ12" s="64">
        <f t="shared" si="1"/>
        <v>1558</v>
      </c>
      <c r="BR12" s="64"/>
      <c r="BS12" s="64"/>
      <c r="BT12" s="64"/>
      <c r="BU12" s="64">
        <f t="shared" ref="BU12:CC12" si="2">AG14</f>
        <v>1678</v>
      </c>
      <c r="BV12" s="64">
        <f t="shared" si="2"/>
        <v>1640.5</v>
      </c>
      <c r="BW12" s="64">
        <f t="shared" si="2"/>
        <v>1693.5</v>
      </c>
      <c r="BX12" s="64">
        <f t="shared" si="2"/>
        <v>1733.5</v>
      </c>
      <c r="BY12" s="64">
        <f t="shared" si="2"/>
        <v>1771.5</v>
      </c>
      <c r="BZ12" s="64">
        <f t="shared" si="2"/>
        <v>1754.5</v>
      </c>
      <c r="CA12" s="64">
        <f t="shared" si="2"/>
        <v>1722.5</v>
      </c>
      <c r="CB12" s="64">
        <f t="shared" si="2"/>
        <v>1672</v>
      </c>
      <c r="CC12" s="64">
        <f t="shared" si="2"/>
        <v>1634</v>
      </c>
    </row>
    <row r="13" spans="1:81" ht="16.5" customHeight="1" x14ac:dyDescent="0.2">
      <c r="A13" s="67" t="s">
        <v>104</v>
      </c>
      <c r="B13" s="116">
        <f>'G-1'!F10</f>
        <v>318</v>
      </c>
      <c r="C13" s="116">
        <f>'G-1'!F11</f>
        <v>324.5</v>
      </c>
      <c r="D13" s="116">
        <f>'G-1'!F12</f>
        <v>422.5</v>
      </c>
      <c r="E13" s="116">
        <f>'G-1'!F13</f>
        <v>419.5</v>
      </c>
      <c r="F13" s="116">
        <f>'G-1'!F14</f>
        <v>371</v>
      </c>
      <c r="G13" s="116">
        <f>'G-1'!F15</f>
        <v>366</v>
      </c>
      <c r="H13" s="116">
        <f>'G-1'!F16</f>
        <v>419.5</v>
      </c>
      <c r="I13" s="116">
        <f>'G-1'!F17</f>
        <v>387</v>
      </c>
      <c r="J13" s="116">
        <f>'G-1'!F18</f>
        <v>383</v>
      </c>
      <c r="K13" s="116">
        <f>'G-1'!F19</f>
        <v>341</v>
      </c>
      <c r="L13" s="117"/>
      <c r="M13" s="116">
        <f>'G-1'!F20</f>
        <v>253</v>
      </c>
      <c r="N13" s="116">
        <f>'G-1'!F21</f>
        <v>275.5</v>
      </c>
      <c r="O13" s="116">
        <f>'G-1'!F22</f>
        <v>312</v>
      </c>
      <c r="P13" s="116">
        <f>'G-1'!M10</f>
        <v>362.5</v>
      </c>
      <c r="Q13" s="116">
        <f>'G-1'!M11</f>
        <v>413</v>
      </c>
      <c r="R13" s="116">
        <f>'G-1'!M12</f>
        <v>322.5</v>
      </c>
      <c r="S13" s="116">
        <f>'G-1'!M13</f>
        <v>303.5</v>
      </c>
      <c r="T13" s="116">
        <f>'G-1'!M14</f>
        <v>293</v>
      </c>
      <c r="U13" s="116">
        <f>'G-1'!M15</f>
        <v>304</v>
      </c>
      <c r="V13" s="116">
        <f>'G-1'!M16</f>
        <v>328</v>
      </c>
      <c r="W13" s="116">
        <f>'G-1'!M17</f>
        <v>316</v>
      </c>
      <c r="X13" s="116">
        <f>'G-1'!M18</f>
        <v>341.5</v>
      </c>
      <c r="Y13" s="116">
        <f>'G-1'!M19</f>
        <v>404.5</v>
      </c>
      <c r="Z13" s="116">
        <f>'G-1'!M20</f>
        <v>364</v>
      </c>
      <c r="AA13" s="116">
        <f>'G-1'!M21</f>
        <v>398.5</v>
      </c>
      <c r="AB13" s="116">
        <f>'G-1'!M22</f>
        <v>391</v>
      </c>
      <c r="AC13" s="117"/>
      <c r="AD13" s="116">
        <f>'G-1'!T10</f>
        <v>461.5</v>
      </c>
      <c r="AE13" s="116">
        <f>'G-1'!T11</f>
        <v>408</v>
      </c>
      <c r="AF13" s="116">
        <f>'G-1'!T12</f>
        <v>406.5</v>
      </c>
      <c r="AG13" s="116">
        <f>'G-1'!T13</f>
        <v>402</v>
      </c>
      <c r="AH13" s="116">
        <f>'G-1'!T14</f>
        <v>424</v>
      </c>
      <c r="AI13" s="116">
        <f>'G-1'!T15</f>
        <v>461</v>
      </c>
      <c r="AJ13" s="116">
        <f>'G-1'!T16</f>
        <v>446.5</v>
      </c>
      <c r="AK13" s="116">
        <f>'G-1'!T17</f>
        <v>440</v>
      </c>
      <c r="AL13" s="116">
        <f>'G-1'!T18</f>
        <v>407</v>
      </c>
      <c r="AM13" s="116">
        <f>'G-1'!T19</f>
        <v>429</v>
      </c>
      <c r="AN13" s="116">
        <f>'G-1'!T20</f>
        <v>396</v>
      </c>
      <c r="AO13" s="116">
        <f>'G-1'!T21</f>
        <v>402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1484.5</v>
      </c>
      <c r="F14" s="116">
        <f t="shared" ref="F14:K14" si="3">C13+D13+E13+F13</f>
        <v>1537.5</v>
      </c>
      <c r="G14" s="116">
        <f t="shared" si="3"/>
        <v>1579</v>
      </c>
      <c r="H14" s="116">
        <f t="shared" si="3"/>
        <v>1576</v>
      </c>
      <c r="I14" s="116">
        <f t="shared" si="3"/>
        <v>1543.5</v>
      </c>
      <c r="J14" s="116">
        <f t="shared" si="3"/>
        <v>1555.5</v>
      </c>
      <c r="K14" s="116">
        <f t="shared" si="3"/>
        <v>1530.5</v>
      </c>
      <c r="L14" s="117"/>
      <c r="M14" s="116"/>
      <c r="N14" s="116"/>
      <c r="O14" s="116"/>
      <c r="P14" s="116">
        <f>M13+N13+O13+P13</f>
        <v>1203</v>
      </c>
      <c r="Q14" s="116">
        <f t="shared" ref="Q14:AB14" si="4">N13+O13+P13+Q13</f>
        <v>1363</v>
      </c>
      <c r="R14" s="116">
        <f t="shared" si="4"/>
        <v>1410</v>
      </c>
      <c r="S14" s="116">
        <f t="shared" si="4"/>
        <v>1401.5</v>
      </c>
      <c r="T14" s="116">
        <f t="shared" si="4"/>
        <v>1332</v>
      </c>
      <c r="U14" s="116">
        <f t="shared" si="4"/>
        <v>1223</v>
      </c>
      <c r="V14" s="116">
        <f t="shared" si="4"/>
        <v>1228.5</v>
      </c>
      <c r="W14" s="116">
        <f t="shared" si="4"/>
        <v>1241</v>
      </c>
      <c r="X14" s="116">
        <f t="shared" si="4"/>
        <v>1289.5</v>
      </c>
      <c r="Y14" s="116">
        <f t="shared" si="4"/>
        <v>1390</v>
      </c>
      <c r="Z14" s="116">
        <f t="shared" si="4"/>
        <v>1426</v>
      </c>
      <c r="AA14" s="116">
        <f t="shared" si="4"/>
        <v>1508.5</v>
      </c>
      <c r="AB14" s="116">
        <f t="shared" si="4"/>
        <v>1558</v>
      </c>
      <c r="AC14" s="117"/>
      <c r="AD14" s="116"/>
      <c r="AE14" s="116"/>
      <c r="AF14" s="116"/>
      <c r="AG14" s="116">
        <f>AD13+AE13+AF13+AG13</f>
        <v>1678</v>
      </c>
      <c r="AH14" s="116">
        <f t="shared" ref="AH14:AO14" si="5">AE13+AF13+AG13+AH13</f>
        <v>1640.5</v>
      </c>
      <c r="AI14" s="116">
        <f t="shared" si="5"/>
        <v>1693.5</v>
      </c>
      <c r="AJ14" s="116">
        <f t="shared" si="5"/>
        <v>1733.5</v>
      </c>
      <c r="AK14" s="116">
        <f t="shared" si="5"/>
        <v>1771.5</v>
      </c>
      <c r="AL14" s="116">
        <f t="shared" si="5"/>
        <v>1754.5</v>
      </c>
      <c r="AM14" s="116">
        <f t="shared" si="5"/>
        <v>1722.5</v>
      </c>
      <c r="AN14" s="116">
        <f t="shared" si="5"/>
        <v>1672</v>
      </c>
      <c r="AO14" s="116">
        <f t="shared" si="5"/>
        <v>1634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0.88093630429889713</v>
      </c>
      <c r="H15" s="119"/>
      <c r="I15" s="119" t="s">
        <v>109</v>
      </c>
      <c r="J15" s="120">
        <f>DIRECCIONALIDAD!J12/100</f>
        <v>0.11906369570110285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0.87613412228796828</v>
      </c>
      <c r="V15" s="119"/>
      <c r="W15" s="119"/>
      <c r="X15" s="119"/>
      <c r="Y15" s="119" t="s">
        <v>109</v>
      </c>
      <c r="Z15" s="120">
        <f>DIRECCIONALIDAD!J15/100</f>
        <v>0.12386587771203156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0.84320218153486559</v>
      </c>
      <c r="AL15" s="119"/>
      <c r="AM15" s="119"/>
      <c r="AN15" s="119" t="s">
        <v>109</v>
      </c>
      <c r="AO15" s="122">
        <f>DIRECCIONALIDAD!J18/100</f>
        <v>0.15679781846513441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9" t="s">
        <v>152</v>
      </c>
      <c r="B16" s="130">
        <f>MAX(B14:K14)</f>
        <v>1579</v>
      </c>
      <c r="C16" s="119" t="s">
        <v>107</v>
      </c>
      <c r="D16" s="131">
        <f>+B16*D15</f>
        <v>0</v>
      </c>
      <c r="E16" s="119"/>
      <c r="F16" s="119" t="s">
        <v>108</v>
      </c>
      <c r="G16" s="131">
        <f>+B16*G15</f>
        <v>1390.9984244879586</v>
      </c>
      <c r="H16" s="119"/>
      <c r="I16" s="119" t="s">
        <v>109</v>
      </c>
      <c r="J16" s="131">
        <f>+B16*J15</f>
        <v>188.0015755120414</v>
      </c>
      <c r="K16" s="121"/>
      <c r="L16" s="115"/>
      <c r="M16" s="130">
        <f>MAX(M14:AB14)</f>
        <v>1558</v>
      </c>
      <c r="N16" s="119"/>
      <c r="O16" s="119" t="s">
        <v>107</v>
      </c>
      <c r="P16" s="132">
        <f>+M16*P15</f>
        <v>0</v>
      </c>
      <c r="Q16" s="119"/>
      <c r="R16" s="119"/>
      <c r="S16" s="119"/>
      <c r="T16" s="119" t="s">
        <v>108</v>
      </c>
      <c r="U16" s="132">
        <f>+M16*U15</f>
        <v>1365.0169625246547</v>
      </c>
      <c r="V16" s="119"/>
      <c r="W16" s="119"/>
      <c r="X16" s="119"/>
      <c r="Y16" s="119" t="s">
        <v>109</v>
      </c>
      <c r="Z16" s="132">
        <f>+M16*Z15</f>
        <v>192.98303747534516</v>
      </c>
      <c r="AA16" s="119"/>
      <c r="AB16" s="121"/>
      <c r="AC16" s="115"/>
      <c r="AD16" s="130">
        <f>MAX(AD14:AO14)</f>
        <v>1771.5</v>
      </c>
      <c r="AE16" s="119" t="s">
        <v>107</v>
      </c>
      <c r="AF16" s="131">
        <f>+AD16*AF15</f>
        <v>0</v>
      </c>
      <c r="AG16" s="119"/>
      <c r="AH16" s="119"/>
      <c r="AI16" s="119"/>
      <c r="AJ16" s="119" t="s">
        <v>108</v>
      </c>
      <c r="AK16" s="131">
        <f>+AD16*AK15</f>
        <v>1493.7326645890143</v>
      </c>
      <c r="AL16" s="119"/>
      <c r="AM16" s="119"/>
      <c r="AN16" s="119" t="s">
        <v>109</v>
      </c>
      <c r="AO16" s="133">
        <f>+AD16*AO15</f>
        <v>277.76733541098559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9" t="s">
        <v>103</v>
      </c>
      <c r="U17" s="189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104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7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7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68"/>
      <c r="AQ18" s="68"/>
      <c r="AR18" s="68"/>
      <c r="AS18" s="68"/>
      <c r="AT18" s="68"/>
      <c r="AU18" s="68">
        <f t="shared" ref="AU18:BA18" si="6">E19</f>
        <v>0</v>
      </c>
      <c r="AV18" s="68">
        <f t="shared" si="6"/>
        <v>0</v>
      </c>
      <c r="AW18" s="68">
        <f t="shared" si="6"/>
        <v>0</v>
      </c>
      <c r="AX18" s="68">
        <f t="shared" si="6"/>
        <v>0</v>
      </c>
      <c r="AY18" s="68">
        <f t="shared" si="6"/>
        <v>0</v>
      </c>
      <c r="AZ18" s="68">
        <f t="shared" si="6"/>
        <v>0</v>
      </c>
      <c r="BA18" s="68">
        <f t="shared" si="6"/>
        <v>0</v>
      </c>
      <c r="BB18" s="68"/>
      <c r="BC18" s="68"/>
      <c r="BD18" s="68"/>
      <c r="BE18" s="68">
        <f t="shared" ref="BE18:BQ18" si="7">P19</f>
        <v>0</v>
      </c>
      <c r="BF18" s="68">
        <f t="shared" si="7"/>
        <v>0</v>
      </c>
      <c r="BG18" s="68">
        <f t="shared" si="7"/>
        <v>0</v>
      </c>
      <c r="BH18" s="68">
        <f t="shared" si="7"/>
        <v>0</v>
      </c>
      <c r="BI18" s="68">
        <f t="shared" si="7"/>
        <v>0</v>
      </c>
      <c r="BJ18" s="68">
        <f t="shared" si="7"/>
        <v>0</v>
      </c>
      <c r="BK18" s="68">
        <f t="shared" si="7"/>
        <v>0</v>
      </c>
      <c r="BL18" s="68">
        <f t="shared" si="7"/>
        <v>0</v>
      </c>
      <c r="BM18" s="68">
        <f t="shared" si="7"/>
        <v>0</v>
      </c>
      <c r="BN18" s="68">
        <f t="shared" si="7"/>
        <v>0</v>
      </c>
      <c r="BO18" s="68">
        <f t="shared" si="7"/>
        <v>0</v>
      </c>
      <c r="BP18" s="68">
        <f t="shared" si="7"/>
        <v>0</v>
      </c>
      <c r="BQ18" s="68">
        <f t="shared" si="7"/>
        <v>0</v>
      </c>
      <c r="BR18" s="68"/>
      <c r="BS18" s="68"/>
      <c r="BT18" s="68"/>
      <c r="BU18" s="68">
        <f t="shared" ref="BU18:CC18" si="8">AG19</f>
        <v>0</v>
      </c>
      <c r="BV18" s="68">
        <f t="shared" si="8"/>
        <v>0</v>
      </c>
      <c r="BW18" s="68">
        <f t="shared" si="8"/>
        <v>0</v>
      </c>
      <c r="BX18" s="68">
        <f t="shared" si="8"/>
        <v>0</v>
      </c>
      <c r="BY18" s="68">
        <f t="shared" si="8"/>
        <v>0</v>
      </c>
      <c r="BZ18" s="68">
        <f t="shared" si="8"/>
        <v>0</v>
      </c>
      <c r="CA18" s="68">
        <f t="shared" si="8"/>
        <v>0</v>
      </c>
      <c r="CB18" s="68">
        <f t="shared" si="8"/>
        <v>0</v>
      </c>
      <c r="CC18" s="68">
        <f t="shared" si="8"/>
        <v>0</v>
      </c>
    </row>
    <row r="19" spans="1:81" ht="16.5" customHeight="1" x14ac:dyDescent="0.2">
      <c r="A19" s="67" t="s">
        <v>105</v>
      </c>
      <c r="B19" s="116"/>
      <c r="C19" s="116"/>
      <c r="D19" s="116"/>
      <c r="E19" s="116">
        <f>B18+C18+D18+E18</f>
        <v>0</v>
      </c>
      <c r="F19" s="116">
        <f t="shared" ref="F19:K19" si="9">C18+D18+E18+F18</f>
        <v>0</v>
      </c>
      <c r="G19" s="116">
        <f t="shared" si="9"/>
        <v>0</v>
      </c>
      <c r="H19" s="116">
        <f t="shared" si="9"/>
        <v>0</v>
      </c>
      <c r="I19" s="116">
        <f t="shared" si="9"/>
        <v>0</v>
      </c>
      <c r="J19" s="116">
        <f t="shared" si="9"/>
        <v>0</v>
      </c>
      <c r="K19" s="116">
        <f t="shared" si="9"/>
        <v>0</v>
      </c>
      <c r="L19" s="117"/>
      <c r="M19" s="116"/>
      <c r="N19" s="116"/>
      <c r="O19" s="116"/>
      <c r="P19" s="116">
        <f>M18+N18+O18+P18</f>
        <v>0</v>
      </c>
      <c r="Q19" s="116">
        <f t="shared" ref="Q19:AB19" si="10">N18+O18+P18+Q18</f>
        <v>0</v>
      </c>
      <c r="R19" s="116">
        <f t="shared" si="10"/>
        <v>0</v>
      </c>
      <c r="S19" s="116">
        <f t="shared" si="10"/>
        <v>0</v>
      </c>
      <c r="T19" s="116">
        <f t="shared" si="10"/>
        <v>0</v>
      </c>
      <c r="U19" s="116">
        <f t="shared" si="10"/>
        <v>0</v>
      </c>
      <c r="V19" s="116">
        <f t="shared" si="10"/>
        <v>0</v>
      </c>
      <c r="W19" s="116">
        <f t="shared" si="10"/>
        <v>0</v>
      </c>
      <c r="X19" s="116">
        <f t="shared" si="10"/>
        <v>0</v>
      </c>
      <c r="Y19" s="116">
        <f t="shared" si="10"/>
        <v>0</v>
      </c>
      <c r="Z19" s="116">
        <f t="shared" si="10"/>
        <v>0</v>
      </c>
      <c r="AA19" s="116">
        <f t="shared" si="10"/>
        <v>0</v>
      </c>
      <c r="AB19" s="116">
        <f t="shared" si="10"/>
        <v>0</v>
      </c>
      <c r="AC19" s="117"/>
      <c r="AD19" s="116"/>
      <c r="AE19" s="116"/>
      <c r="AF19" s="116"/>
      <c r="AG19" s="116">
        <f>AD18+AE18+AF18+AG18</f>
        <v>0</v>
      </c>
      <c r="AH19" s="116">
        <f t="shared" ref="AH19:AO19" si="11">AE18+AF18+AG18+AH18</f>
        <v>0</v>
      </c>
      <c r="AI19" s="116">
        <f t="shared" si="11"/>
        <v>0</v>
      </c>
      <c r="AJ19" s="116">
        <f t="shared" si="11"/>
        <v>0</v>
      </c>
      <c r="AK19" s="116">
        <f t="shared" si="11"/>
        <v>0</v>
      </c>
      <c r="AL19" s="116">
        <f t="shared" si="11"/>
        <v>0</v>
      </c>
      <c r="AM19" s="116">
        <f t="shared" si="11"/>
        <v>0</v>
      </c>
      <c r="AN19" s="116">
        <f t="shared" si="11"/>
        <v>0</v>
      </c>
      <c r="AO19" s="116">
        <f t="shared" si="11"/>
        <v>0</v>
      </c>
      <c r="AP19" s="68"/>
      <c r="AQ19" s="68"/>
      <c r="AR19" s="68"/>
      <c r="AS19" s="68"/>
      <c r="AT19" s="68"/>
      <c r="AU19" s="68">
        <f t="shared" ref="AU19:BA19" si="12">E27</f>
        <v>771</v>
      </c>
      <c r="AV19" s="68">
        <f t="shared" si="12"/>
        <v>797</v>
      </c>
      <c r="AW19" s="68">
        <f t="shared" si="12"/>
        <v>812</v>
      </c>
      <c r="AX19" s="68">
        <f t="shared" si="12"/>
        <v>827</v>
      </c>
      <c r="AY19" s="68">
        <f t="shared" si="12"/>
        <v>803.5</v>
      </c>
      <c r="AZ19" s="68">
        <f t="shared" si="12"/>
        <v>792.5</v>
      </c>
      <c r="BA19" s="68">
        <f t="shared" si="12"/>
        <v>697.5</v>
      </c>
      <c r="BB19" s="68"/>
      <c r="BC19" s="68"/>
      <c r="BD19" s="68"/>
      <c r="BE19" s="68">
        <f t="shared" ref="BE19:BQ19" si="13">P27</f>
        <v>562</v>
      </c>
      <c r="BF19" s="68">
        <f t="shared" si="13"/>
        <v>582.5</v>
      </c>
      <c r="BG19" s="68">
        <f t="shared" si="13"/>
        <v>618</v>
      </c>
      <c r="BH19" s="68">
        <f t="shared" si="13"/>
        <v>694</v>
      </c>
      <c r="BI19" s="68">
        <f t="shared" si="13"/>
        <v>822.5</v>
      </c>
      <c r="BJ19" s="68">
        <f t="shared" si="13"/>
        <v>821</v>
      </c>
      <c r="BK19" s="68">
        <f t="shared" si="13"/>
        <v>819.5</v>
      </c>
      <c r="BL19" s="68">
        <f t="shared" si="13"/>
        <v>780.5</v>
      </c>
      <c r="BM19" s="68">
        <f t="shared" si="13"/>
        <v>740</v>
      </c>
      <c r="BN19" s="68">
        <f t="shared" si="13"/>
        <v>672</v>
      </c>
      <c r="BO19" s="68">
        <f t="shared" si="13"/>
        <v>675</v>
      </c>
      <c r="BP19" s="68">
        <f t="shared" si="13"/>
        <v>643.5</v>
      </c>
      <c r="BQ19" s="68">
        <f t="shared" si="13"/>
        <v>645.5</v>
      </c>
      <c r="BR19" s="68"/>
      <c r="BS19" s="68"/>
      <c r="BT19" s="68"/>
      <c r="BU19" s="68">
        <f t="shared" ref="BU19:CC19" si="14">AG27</f>
        <v>741.5</v>
      </c>
      <c r="BV19" s="68">
        <f t="shared" si="14"/>
        <v>748.5</v>
      </c>
      <c r="BW19" s="68">
        <f t="shared" si="14"/>
        <v>692.5</v>
      </c>
      <c r="BX19" s="68">
        <f t="shared" si="14"/>
        <v>755</v>
      </c>
      <c r="BY19" s="68">
        <f t="shared" si="14"/>
        <v>778</v>
      </c>
      <c r="BZ19" s="68">
        <f t="shared" si="14"/>
        <v>815.5</v>
      </c>
      <c r="CA19" s="68">
        <f t="shared" si="14"/>
        <v>842.5</v>
      </c>
      <c r="CB19" s="68">
        <f t="shared" si="14"/>
        <v>819</v>
      </c>
      <c r="CC19" s="68">
        <f t="shared" si="14"/>
        <v>795.5</v>
      </c>
    </row>
    <row r="20" spans="1:81" ht="16.5" customHeight="1" x14ac:dyDescent="0.2">
      <c r="A20" s="64" t="s">
        <v>106</v>
      </c>
      <c r="B20" s="118"/>
      <c r="C20" s="119" t="s">
        <v>107</v>
      </c>
      <c r="D20" s="120">
        <f>DIRECCIONALIDAD!J19/100</f>
        <v>0</v>
      </c>
      <c r="E20" s="119"/>
      <c r="F20" s="119" t="s">
        <v>108</v>
      </c>
      <c r="G20" s="120">
        <f>DIRECCIONALIDAD!J20/100</f>
        <v>0</v>
      </c>
      <c r="H20" s="119"/>
      <c r="I20" s="119" t="s">
        <v>109</v>
      </c>
      <c r="J20" s="120">
        <f>DIRECCIONALIDAD!J21/100</f>
        <v>0</v>
      </c>
      <c r="K20" s="121"/>
      <c r="L20" s="115"/>
      <c r="M20" s="118"/>
      <c r="N20" s="119"/>
      <c r="O20" s="119" t="s">
        <v>107</v>
      </c>
      <c r="P20" s="120">
        <f>DIRECCIONALIDAD!J22/100</f>
        <v>0</v>
      </c>
      <c r="Q20" s="119"/>
      <c r="R20" s="119"/>
      <c r="S20" s="119"/>
      <c r="T20" s="119" t="s">
        <v>108</v>
      </c>
      <c r="U20" s="120">
        <f>DIRECCIONALIDAD!J23/100</f>
        <v>0</v>
      </c>
      <c r="V20" s="119"/>
      <c r="W20" s="119"/>
      <c r="X20" s="119"/>
      <c r="Y20" s="119" t="s">
        <v>109</v>
      </c>
      <c r="Z20" s="120">
        <f>DIRECCIONALIDAD!J24/100</f>
        <v>0</v>
      </c>
      <c r="AA20" s="119"/>
      <c r="AB20" s="121"/>
      <c r="AC20" s="115"/>
      <c r="AD20" s="118"/>
      <c r="AE20" s="119" t="s">
        <v>107</v>
      </c>
      <c r="AF20" s="120">
        <f>DIRECCIONALIDAD!J25/100</f>
        <v>0</v>
      </c>
      <c r="AG20" s="119"/>
      <c r="AH20" s="119"/>
      <c r="AI20" s="119"/>
      <c r="AJ20" s="119" t="s">
        <v>108</v>
      </c>
      <c r="AK20" s="120">
        <f>DIRECCIONALIDAD!J26/100</f>
        <v>0</v>
      </c>
      <c r="AL20" s="119"/>
      <c r="AM20" s="119"/>
      <c r="AN20" s="119" t="s">
        <v>109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E23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P23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AG23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9" t="s">
        <v>103</v>
      </c>
      <c r="U21" s="189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2255.5</v>
      </c>
      <c r="AV21" s="59">
        <f t="shared" si="18"/>
        <v>2334.5</v>
      </c>
      <c r="AW21" s="59">
        <f t="shared" si="18"/>
        <v>2391</v>
      </c>
      <c r="AX21" s="59">
        <f t="shared" si="18"/>
        <v>2403</v>
      </c>
      <c r="AY21" s="59">
        <f t="shared" si="18"/>
        <v>2347</v>
      </c>
      <c r="AZ21" s="59">
        <f t="shared" si="18"/>
        <v>2348</v>
      </c>
      <c r="BA21" s="59">
        <f t="shared" si="18"/>
        <v>2228</v>
      </c>
      <c r="BB21" s="59"/>
      <c r="BC21" s="59"/>
      <c r="BD21" s="59"/>
      <c r="BE21" s="59">
        <f t="shared" ref="BE21:BQ21" si="19">P32</f>
        <v>1765</v>
      </c>
      <c r="BF21" s="59">
        <f t="shared" si="19"/>
        <v>1945.5</v>
      </c>
      <c r="BG21" s="59">
        <f t="shared" si="19"/>
        <v>2028</v>
      </c>
      <c r="BH21" s="59">
        <f t="shared" si="19"/>
        <v>2095.5</v>
      </c>
      <c r="BI21" s="59">
        <f t="shared" si="19"/>
        <v>2154.5</v>
      </c>
      <c r="BJ21" s="59">
        <f t="shared" si="19"/>
        <v>2044</v>
      </c>
      <c r="BK21" s="59">
        <f t="shared" si="19"/>
        <v>2048</v>
      </c>
      <c r="BL21" s="59">
        <f t="shared" si="19"/>
        <v>2021.5</v>
      </c>
      <c r="BM21" s="59">
        <f t="shared" si="19"/>
        <v>2029.5</v>
      </c>
      <c r="BN21" s="59">
        <f t="shared" si="19"/>
        <v>2062</v>
      </c>
      <c r="BO21" s="59">
        <f t="shared" si="19"/>
        <v>2101</v>
      </c>
      <c r="BP21" s="59">
        <f t="shared" si="19"/>
        <v>2152</v>
      </c>
      <c r="BQ21" s="59">
        <f t="shared" si="19"/>
        <v>2203.5</v>
      </c>
      <c r="BR21" s="59"/>
      <c r="BS21" s="59"/>
      <c r="BT21" s="59"/>
      <c r="BU21" s="59">
        <f t="shared" ref="BU21:CC21" si="20">AG32</f>
        <v>2419.5</v>
      </c>
      <c r="BV21" s="59">
        <f t="shared" si="20"/>
        <v>2389</v>
      </c>
      <c r="BW21" s="59">
        <f t="shared" si="20"/>
        <v>2386</v>
      </c>
      <c r="BX21" s="59">
        <f t="shared" si="20"/>
        <v>2488.5</v>
      </c>
      <c r="BY21" s="59">
        <f t="shared" si="20"/>
        <v>2549.5</v>
      </c>
      <c r="BZ21" s="59">
        <f t="shared" si="20"/>
        <v>2570</v>
      </c>
      <c r="CA21" s="59">
        <f t="shared" si="20"/>
        <v>2565</v>
      </c>
      <c r="CB21" s="59">
        <f t="shared" si="20"/>
        <v>2491</v>
      </c>
      <c r="CC21" s="59">
        <f t="shared" si="20"/>
        <v>2429.5</v>
      </c>
    </row>
    <row r="22" spans="1:81" ht="16.5" customHeight="1" x14ac:dyDescent="0.2">
      <c r="A22" s="67" t="s">
        <v>104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105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106</v>
      </c>
      <c r="B24" s="118"/>
      <c r="C24" s="119" t="s">
        <v>107</v>
      </c>
      <c r="D24" s="120">
        <f>DIRECCIONALIDAD!J28/100</f>
        <v>0</v>
      </c>
      <c r="E24" s="119"/>
      <c r="F24" s="119" t="s">
        <v>108</v>
      </c>
      <c r="G24" s="120">
        <f>DIRECCIONALIDAD!J29/100</f>
        <v>0</v>
      </c>
      <c r="H24" s="119"/>
      <c r="I24" s="119" t="s">
        <v>109</v>
      </c>
      <c r="J24" s="120">
        <f>DIRECCIONALIDAD!J30/100</f>
        <v>0</v>
      </c>
      <c r="K24" s="121"/>
      <c r="L24" s="115"/>
      <c r="M24" s="118"/>
      <c r="N24" s="119"/>
      <c r="O24" s="119" t="s">
        <v>107</v>
      </c>
      <c r="P24" s="120">
        <f>DIRECCIONALIDAD!J31/100</f>
        <v>0</v>
      </c>
      <c r="Q24" s="119"/>
      <c r="R24" s="119"/>
      <c r="S24" s="119"/>
      <c r="T24" s="119" t="s">
        <v>108</v>
      </c>
      <c r="U24" s="120">
        <f>DIRECCIONALIDAD!J32/100</f>
        <v>0</v>
      </c>
      <c r="V24" s="119"/>
      <c r="W24" s="119"/>
      <c r="X24" s="119"/>
      <c r="Y24" s="119" t="s">
        <v>109</v>
      </c>
      <c r="Z24" s="120">
        <f>DIRECCIONALIDAD!J33/100</f>
        <v>0</v>
      </c>
      <c r="AA24" s="119"/>
      <c r="AB24" s="119"/>
      <c r="AC24" s="115"/>
      <c r="AD24" s="118"/>
      <c r="AE24" s="119" t="s">
        <v>107</v>
      </c>
      <c r="AF24" s="120">
        <f>DIRECCIONALIDAD!J34/100</f>
        <v>0</v>
      </c>
      <c r="AG24" s="119"/>
      <c r="AH24" s="119"/>
      <c r="AI24" s="119"/>
      <c r="AJ24" s="119" t="s">
        <v>108</v>
      </c>
      <c r="AK24" s="120">
        <f>DIRECCIONALIDAD!J35/100</f>
        <v>0</v>
      </c>
      <c r="AL24" s="119"/>
      <c r="AM24" s="119"/>
      <c r="AN24" s="119" t="s">
        <v>109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9" t="s">
        <v>103</v>
      </c>
      <c r="U25" s="189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104</v>
      </c>
      <c r="B26" s="116">
        <f>'G-4'!F10</f>
        <v>184.5</v>
      </c>
      <c r="C26" s="116">
        <f>'G-4'!F11</f>
        <v>206</v>
      </c>
      <c r="D26" s="116">
        <f>'G-4'!F12</f>
        <v>177.5</v>
      </c>
      <c r="E26" s="116">
        <f>'G-4'!F13</f>
        <v>203</v>
      </c>
      <c r="F26" s="116">
        <f>'G-4'!F14</f>
        <v>210.5</v>
      </c>
      <c r="G26" s="116">
        <f>'G-4'!F15</f>
        <v>221</v>
      </c>
      <c r="H26" s="116">
        <f>'G-4'!F16</f>
        <v>192.5</v>
      </c>
      <c r="I26" s="116">
        <f>'G-4'!F17</f>
        <v>179.5</v>
      </c>
      <c r="J26" s="116">
        <f>'G-4'!F18</f>
        <v>199.5</v>
      </c>
      <c r="K26" s="116">
        <f>'G-4'!F19</f>
        <v>126</v>
      </c>
      <c r="L26" s="117"/>
      <c r="M26" s="116">
        <f>'G-4'!F20</f>
        <v>180</v>
      </c>
      <c r="N26" s="116">
        <f>'G-4'!F21</f>
        <v>148.5</v>
      </c>
      <c r="O26" s="116">
        <f>'G-4'!F22</f>
        <v>143</v>
      </c>
      <c r="P26" s="116">
        <f>'G-4'!M10</f>
        <v>90.5</v>
      </c>
      <c r="Q26" s="116">
        <f>'G-4'!M11</f>
        <v>200.5</v>
      </c>
      <c r="R26" s="116">
        <f>'G-4'!M12</f>
        <v>184</v>
      </c>
      <c r="S26" s="116">
        <f>'G-4'!M13</f>
        <v>219</v>
      </c>
      <c r="T26" s="116">
        <f>'G-4'!M14</f>
        <v>219</v>
      </c>
      <c r="U26" s="116">
        <f>'G-4'!M15</f>
        <v>199</v>
      </c>
      <c r="V26" s="116">
        <f>'G-4'!M16</f>
        <v>182.5</v>
      </c>
      <c r="W26" s="116">
        <f>'G-4'!M17</f>
        <v>180</v>
      </c>
      <c r="X26" s="116">
        <f>'G-4'!M18</f>
        <v>178.5</v>
      </c>
      <c r="Y26" s="116">
        <f>'G-4'!M19</f>
        <v>131</v>
      </c>
      <c r="Z26" s="116">
        <f>'G-4'!M20</f>
        <v>185.5</v>
      </c>
      <c r="AA26" s="116">
        <f>'G-4'!M21</f>
        <v>148.5</v>
      </c>
      <c r="AB26" s="116">
        <f>'G-4'!M22</f>
        <v>180.5</v>
      </c>
      <c r="AC26" s="117"/>
      <c r="AD26" s="116">
        <f>'G-4'!T10</f>
        <v>183</v>
      </c>
      <c r="AE26" s="116">
        <f>'G-4'!T11</f>
        <v>207</v>
      </c>
      <c r="AF26" s="116">
        <f>'G-4'!T12</f>
        <v>165.5</v>
      </c>
      <c r="AG26" s="116">
        <f>'G-4'!T13</f>
        <v>186</v>
      </c>
      <c r="AH26" s="116">
        <f>'G-4'!T14</f>
        <v>190</v>
      </c>
      <c r="AI26" s="116">
        <f>'G-4'!T15</f>
        <v>151</v>
      </c>
      <c r="AJ26" s="116">
        <f>'G-4'!T16</f>
        <v>228</v>
      </c>
      <c r="AK26" s="116">
        <f>'G-4'!T17</f>
        <v>209</v>
      </c>
      <c r="AL26" s="116">
        <f>'G-4'!T18</f>
        <v>227.5</v>
      </c>
      <c r="AM26" s="116">
        <f>'G-4'!T19</f>
        <v>178</v>
      </c>
      <c r="AN26" s="116">
        <f>'G-4'!T20</f>
        <v>204.5</v>
      </c>
      <c r="AO26" s="116">
        <f>'G-4'!T21</f>
        <v>185.5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105</v>
      </c>
      <c r="B27" s="116"/>
      <c r="C27" s="116"/>
      <c r="D27" s="116"/>
      <c r="E27" s="116">
        <f>B26+C26+D26+E26</f>
        <v>771</v>
      </c>
      <c r="F27" s="116">
        <f t="shared" ref="F27:K27" si="24">C26+D26+E26+F26</f>
        <v>797</v>
      </c>
      <c r="G27" s="116">
        <f t="shared" si="24"/>
        <v>812</v>
      </c>
      <c r="H27" s="116">
        <f t="shared" si="24"/>
        <v>827</v>
      </c>
      <c r="I27" s="116">
        <f t="shared" si="24"/>
        <v>803.5</v>
      </c>
      <c r="J27" s="116">
        <f t="shared" si="24"/>
        <v>792.5</v>
      </c>
      <c r="K27" s="116">
        <f t="shared" si="24"/>
        <v>697.5</v>
      </c>
      <c r="L27" s="117"/>
      <c r="M27" s="116"/>
      <c r="N27" s="116"/>
      <c r="O27" s="116"/>
      <c r="P27" s="116">
        <f>M26+N26+O26+P26</f>
        <v>562</v>
      </c>
      <c r="Q27" s="116">
        <f t="shared" ref="Q27:AB27" si="25">N26+O26+P26+Q26</f>
        <v>582.5</v>
      </c>
      <c r="R27" s="116">
        <f t="shared" si="25"/>
        <v>618</v>
      </c>
      <c r="S27" s="116">
        <f t="shared" si="25"/>
        <v>694</v>
      </c>
      <c r="T27" s="116">
        <f t="shared" si="25"/>
        <v>822.5</v>
      </c>
      <c r="U27" s="116">
        <f t="shared" si="25"/>
        <v>821</v>
      </c>
      <c r="V27" s="116">
        <f t="shared" si="25"/>
        <v>819.5</v>
      </c>
      <c r="W27" s="116">
        <f t="shared" si="25"/>
        <v>780.5</v>
      </c>
      <c r="X27" s="116">
        <f t="shared" si="25"/>
        <v>740</v>
      </c>
      <c r="Y27" s="116">
        <f t="shared" si="25"/>
        <v>672</v>
      </c>
      <c r="Z27" s="116">
        <f t="shared" si="25"/>
        <v>675</v>
      </c>
      <c r="AA27" s="116">
        <f t="shared" si="25"/>
        <v>643.5</v>
      </c>
      <c r="AB27" s="116">
        <f t="shared" si="25"/>
        <v>645.5</v>
      </c>
      <c r="AC27" s="117"/>
      <c r="AD27" s="116"/>
      <c r="AE27" s="116"/>
      <c r="AF27" s="116"/>
      <c r="AG27" s="116">
        <f>AD26+AE26+AF26+AG26</f>
        <v>741.5</v>
      </c>
      <c r="AH27" s="116">
        <f t="shared" ref="AH27:AO27" si="26">AE26+AF26+AG26+AH26</f>
        <v>748.5</v>
      </c>
      <c r="AI27" s="116">
        <f t="shared" si="26"/>
        <v>692.5</v>
      </c>
      <c r="AJ27" s="116">
        <f t="shared" si="26"/>
        <v>755</v>
      </c>
      <c r="AK27" s="116">
        <f t="shared" si="26"/>
        <v>778</v>
      </c>
      <c r="AL27" s="116">
        <f t="shared" si="26"/>
        <v>815.5</v>
      </c>
      <c r="AM27" s="116">
        <f t="shared" si="26"/>
        <v>842.5</v>
      </c>
      <c r="AN27" s="116">
        <f t="shared" si="26"/>
        <v>819</v>
      </c>
      <c r="AO27" s="116">
        <f t="shared" si="26"/>
        <v>795.5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106</v>
      </c>
      <c r="B28" s="118"/>
      <c r="C28" s="119" t="s">
        <v>107</v>
      </c>
      <c r="D28" s="120">
        <f>DIRECCIONALIDAD!J37/100</f>
        <v>0.18939393939393936</v>
      </c>
      <c r="E28" s="119"/>
      <c r="F28" s="119" t="s">
        <v>108</v>
      </c>
      <c r="G28" s="120">
        <f>DIRECCIONALIDAD!J38/100</f>
        <v>0.81060606060606066</v>
      </c>
      <c r="H28" s="119"/>
      <c r="I28" s="119" t="s">
        <v>109</v>
      </c>
      <c r="J28" s="120">
        <f>DIRECCIONALIDAD!J39/100</f>
        <v>0</v>
      </c>
      <c r="K28" s="121"/>
      <c r="L28" s="115"/>
      <c r="M28" s="118"/>
      <c r="N28" s="119"/>
      <c r="O28" s="119" t="s">
        <v>107</v>
      </c>
      <c r="P28" s="120">
        <f>DIRECCIONALIDAD!J40/100</f>
        <v>0.18186226964112509</v>
      </c>
      <c r="Q28" s="119"/>
      <c r="R28" s="119"/>
      <c r="S28" s="119"/>
      <c r="T28" s="119" t="s">
        <v>108</v>
      </c>
      <c r="U28" s="120">
        <f>DIRECCIONALIDAD!J41/100</f>
        <v>0.81813773035887483</v>
      </c>
      <c r="V28" s="119"/>
      <c r="W28" s="119"/>
      <c r="X28" s="119"/>
      <c r="Y28" s="119" t="s">
        <v>109</v>
      </c>
      <c r="Z28" s="120">
        <f>DIRECCIONALIDAD!J42/100</f>
        <v>0</v>
      </c>
      <c r="AA28" s="119"/>
      <c r="AB28" s="121"/>
      <c r="AC28" s="115"/>
      <c r="AD28" s="118"/>
      <c r="AE28" s="119" t="s">
        <v>107</v>
      </c>
      <c r="AF28" s="120">
        <f>DIRECCIONALIDAD!J43/100</f>
        <v>0.3233265720081136</v>
      </c>
      <c r="AG28" s="119"/>
      <c r="AH28" s="119"/>
      <c r="AI28" s="119"/>
      <c r="AJ28" s="119" t="s">
        <v>108</v>
      </c>
      <c r="AK28" s="120">
        <f>DIRECCIONALIDAD!J44/100</f>
        <v>0.67667342799188646</v>
      </c>
      <c r="AL28" s="119"/>
      <c r="AM28" s="119"/>
      <c r="AN28" s="119" t="s">
        <v>109</v>
      </c>
      <c r="AO28" s="122">
        <f>DIRECCIONALIDAD!J45/100</f>
        <v>0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9" t="s">
        <v>152</v>
      </c>
      <c r="B29" s="130">
        <f>MAX(B27:K27)</f>
        <v>827</v>
      </c>
      <c r="C29" s="119" t="s">
        <v>107</v>
      </c>
      <c r="D29" s="131">
        <f>+B29*D28</f>
        <v>156.62878787878785</v>
      </c>
      <c r="E29" s="119"/>
      <c r="F29" s="119" t="s">
        <v>108</v>
      </c>
      <c r="G29" s="131">
        <f>+B29*G28</f>
        <v>670.37121212121212</v>
      </c>
      <c r="H29" s="119"/>
      <c r="I29" s="119" t="s">
        <v>109</v>
      </c>
      <c r="J29" s="131">
        <f>+B29*J28</f>
        <v>0</v>
      </c>
      <c r="K29" s="121"/>
      <c r="L29" s="115"/>
      <c r="M29" s="130">
        <f>MAX(M27:AB27)</f>
        <v>822.5</v>
      </c>
      <c r="N29" s="119"/>
      <c r="O29" s="119" t="s">
        <v>107</v>
      </c>
      <c r="P29" s="132">
        <f>+M29*P28</f>
        <v>149.5817167798254</v>
      </c>
      <c r="Q29" s="119"/>
      <c r="R29" s="119"/>
      <c r="S29" s="119"/>
      <c r="T29" s="119" t="s">
        <v>108</v>
      </c>
      <c r="U29" s="132">
        <f>+M29*U28</f>
        <v>672.91828322017454</v>
      </c>
      <c r="V29" s="119"/>
      <c r="W29" s="119"/>
      <c r="X29" s="119"/>
      <c r="Y29" s="119" t="s">
        <v>109</v>
      </c>
      <c r="Z29" s="132">
        <f>+M29*Z28</f>
        <v>0</v>
      </c>
      <c r="AA29" s="119"/>
      <c r="AB29" s="121"/>
      <c r="AC29" s="115"/>
      <c r="AD29" s="130">
        <f>MAX(AD27:AO27)</f>
        <v>842.5</v>
      </c>
      <c r="AE29" s="119" t="s">
        <v>107</v>
      </c>
      <c r="AF29" s="131">
        <f>+AD29*AF28</f>
        <v>272.40263691683572</v>
      </c>
      <c r="AG29" s="119"/>
      <c r="AH29" s="119"/>
      <c r="AI29" s="119"/>
      <c r="AJ29" s="119" t="s">
        <v>108</v>
      </c>
      <c r="AK29" s="131">
        <f>+AD29*AK28</f>
        <v>570.09736308316428</v>
      </c>
      <c r="AL29" s="119"/>
      <c r="AM29" s="119"/>
      <c r="AN29" s="119" t="s">
        <v>109</v>
      </c>
      <c r="AO29" s="133">
        <f>+AD29*AO28</f>
        <v>0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9" t="s">
        <v>103</v>
      </c>
      <c r="U30" s="189"/>
      <c r="V30" s="114" t="s">
        <v>110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104</v>
      </c>
      <c r="B31" s="116">
        <f>B13+B18+B22+B26</f>
        <v>502.5</v>
      </c>
      <c r="C31" s="116">
        <f t="shared" ref="C31:K31" si="27">C13+C18+C22+C26</f>
        <v>530.5</v>
      </c>
      <c r="D31" s="116">
        <f t="shared" si="27"/>
        <v>600</v>
      </c>
      <c r="E31" s="116">
        <f t="shared" si="27"/>
        <v>622.5</v>
      </c>
      <c r="F31" s="116">
        <f t="shared" si="27"/>
        <v>581.5</v>
      </c>
      <c r="G31" s="116">
        <f t="shared" si="27"/>
        <v>587</v>
      </c>
      <c r="H31" s="116">
        <f t="shared" si="27"/>
        <v>612</v>
      </c>
      <c r="I31" s="116">
        <f t="shared" si="27"/>
        <v>566.5</v>
      </c>
      <c r="J31" s="116">
        <f t="shared" si="27"/>
        <v>582.5</v>
      </c>
      <c r="K31" s="116">
        <f t="shared" si="27"/>
        <v>467</v>
      </c>
      <c r="L31" s="117"/>
      <c r="M31" s="116">
        <f>M13+M18+M22+M26</f>
        <v>433</v>
      </c>
      <c r="N31" s="116">
        <f t="shared" ref="N31:AB31" si="28">N13+N18+N22+N26</f>
        <v>424</v>
      </c>
      <c r="O31" s="116">
        <f t="shared" si="28"/>
        <v>455</v>
      </c>
      <c r="P31" s="116">
        <f t="shared" si="28"/>
        <v>453</v>
      </c>
      <c r="Q31" s="116">
        <f t="shared" si="28"/>
        <v>613.5</v>
      </c>
      <c r="R31" s="116">
        <f t="shared" si="28"/>
        <v>506.5</v>
      </c>
      <c r="S31" s="116">
        <f t="shared" si="28"/>
        <v>522.5</v>
      </c>
      <c r="T31" s="116">
        <f t="shared" si="28"/>
        <v>512</v>
      </c>
      <c r="U31" s="116">
        <f t="shared" si="28"/>
        <v>503</v>
      </c>
      <c r="V31" s="116">
        <f t="shared" si="28"/>
        <v>510.5</v>
      </c>
      <c r="W31" s="116">
        <f t="shared" si="28"/>
        <v>496</v>
      </c>
      <c r="X31" s="116">
        <f t="shared" si="28"/>
        <v>520</v>
      </c>
      <c r="Y31" s="116">
        <f t="shared" si="28"/>
        <v>535.5</v>
      </c>
      <c r="Z31" s="116">
        <f t="shared" si="28"/>
        <v>549.5</v>
      </c>
      <c r="AA31" s="116">
        <f t="shared" si="28"/>
        <v>547</v>
      </c>
      <c r="AB31" s="116">
        <f t="shared" si="28"/>
        <v>571.5</v>
      </c>
      <c r="AC31" s="117"/>
      <c r="AD31" s="116">
        <f>AD13+AD18+AD22+AD26</f>
        <v>644.5</v>
      </c>
      <c r="AE31" s="116">
        <f t="shared" ref="AE31:AO31" si="29">AE13+AE18+AE22+AE26</f>
        <v>615</v>
      </c>
      <c r="AF31" s="116">
        <f t="shared" si="29"/>
        <v>572</v>
      </c>
      <c r="AG31" s="116">
        <f t="shared" si="29"/>
        <v>588</v>
      </c>
      <c r="AH31" s="116">
        <f t="shared" si="29"/>
        <v>614</v>
      </c>
      <c r="AI31" s="116">
        <f t="shared" si="29"/>
        <v>612</v>
      </c>
      <c r="AJ31" s="116">
        <f t="shared" si="29"/>
        <v>674.5</v>
      </c>
      <c r="AK31" s="116">
        <f t="shared" si="29"/>
        <v>649</v>
      </c>
      <c r="AL31" s="116">
        <f t="shared" si="29"/>
        <v>634.5</v>
      </c>
      <c r="AM31" s="116">
        <f t="shared" si="29"/>
        <v>607</v>
      </c>
      <c r="AN31" s="116">
        <f t="shared" si="29"/>
        <v>600.5</v>
      </c>
      <c r="AO31" s="116">
        <f t="shared" si="29"/>
        <v>587.5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105</v>
      </c>
      <c r="B32" s="116"/>
      <c r="C32" s="116"/>
      <c r="D32" s="116"/>
      <c r="E32" s="116">
        <f>B31+C31+D31+E31</f>
        <v>2255.5</v>
      </c>
      <c r="F32" s="116">
        <f t="shared" ref="F32:K32" si="30">C31+D31+E31+F31</f>
        <v>2334.5</v>
      </c>
      <c r="G32" s="116">
        <f t="shared" si="30"/>
        <v>2391</v>
      </c>
      <c r="H32" s="116">
        <f t="shared" si="30"/>
        <v>2403</v>
      </c>
      <c r="I32" s="116">
        <f t="shared" si="30"/>
        <v>2347</v>
      </c>
      <c r="J32" s="116">
        <f t="shared" si="30"/>
        <v>2348</v>
      </c>
      <c r="K32" s="116">
        <f t="shared" si="30"/>
        <v>2228</v>
      </c>
      <c r="L32" s="117"/>
      <c r="M32" s="116"/>
      <c r="N32" s="116"/>
      <c r="O32" s="116"/>
      <c r="P32" s="116">
        <f>M31+N31+O31+P31</f>
        <v>1765</v>
      </c>
      <c r="Q32" s="116">
        <f t="shared" ref="Q32:AB32" si="31">N31+O31+P31+Q31</f>
        <v>1945.5</v>
      </c>
      <c r="R32" s="116">
        <f t="shared" si="31"/>
        <v>2028</v>
      </c>
      <c r="S32" s="116">
        <f t="shared" si="31"/>
        <v>2095.5</v>
      </c>
      <c r="T32" s="116">
        <f t="shared" si="31"/>
        <v>2154.5</v>
      </c>
      <c r="U32" s="116">
        <f t="shared" si="31"/>
        <v>2044</v>
      </c>
      <c r="V32" s="116">
        <f t="shared" si="31"/>
        <v>2048</v>
      </c>
      <c r="W32" s="116">
        <f t="shared" si="31"/>
        <v>2021.5</v>
      </c>
      <c r="X32" s="116">
        <f t="shared" si="31"/>
        <v>2029.5</v>
      </c>
      <c r="Y32" s="116">
        <f t="shared" si="31"/>
        <v>2062</v>
      </c>
      <c r="Z32" s="116">
        <f t="shared" si="31"/>
        <v>2101</v>
      </c>
      <c r="AA32" s="116">
        <f t="shared" si="31"/>
        <v>2152</v>
      </c>
      <c r="AB32" s="116">
        <f t="shared" si="31"/>
        <v>2203.5</v>
      </c>
      <c r="AC32" s="117"/>
      <c r="AD32" s="116"/>
      <c r="AE32" s="116"/>
      <c r="AF32" s="116"/>
      <c r="AG32" s="116">
        <f>AD31+AE31+AF31+AG31</f>
        <v>2419.5</v>
      </c>
      <c r="AH32" s="116">
        <f t="shared" ref="AH32:AO32" si="32">AE31+AF31+AG31+AH31</f>
        <v>2389</v>
      </c>
      <c r="AI32" s="116">
        <f t="shared" si="32"/>
        <v>2386</v>
      </c>
      <c r="AJ32" s="116">
        <f t="shared" si="32"/>
        <v>2488.5</v>
      </c>
      <c r="AK32" s="116">
        <f t="shared" si="32"/>
        <v>2549.5</v>
      </c>
      <c r="AL32" s="116">
        <f t="shared" si="32"/>
        <v>2570</v>
      </c>
      <c r="AM32" s="116">
        <f t="shared" si="32"/>
        <v>2565</v>
      </c>
      <c r="AN32" s="116">
        <f t="shared" si="32"/>
        <v>2491</v>
      </c>
      <c r="AO32" s="116">
        <f t="shared" si="32"/>
        <v>2429.5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90"/>
      <c r="R34" s="190"/>
      <c r="S34" s="190"/>
      <c r="T34" s="190"/>
      <c r="U34" s="190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T30:U30"/>
    <mergeCell ref="Q34:U34"/>
    <mergeCell ref="O8:S8"/>
    <mergeCell ref="AH8:AI8"/>
    <mergeCell ref="AJ8:AM8"/>
    <mergeCell ref="T12:U12"/>
    <mergeCell ref="T17:U17"/>
    <mergeCell ref="T21:U21"/>
    <mergeCell ref="T25:U25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2009-04-23T22:05:38Z</cp:lastPrinted>
  <dcterms:created xsi:type="dcterms:W3CDTF">1998-04-02T13:38:56Z</dcterms:created>
  <dcterms:modified xsi:type="dcterms:W3CDTF">2016-05-05T20:26:01Z</dcterms:modified>
</cp:coreProperties>
</file>